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/>
  <mc:AlternateContent xmlns:mc="http://schemas.openxmlformats.org/markup-compatibility/2006">
    <mc:Choice Requires="x15">
      <x15ac:absPath xmlns:x15ac="http://schemas.microsoft.com/office/spreadsheetml/2010/11/ac" url="https://d.docs.live.net/f527c1ffe323c5ea/Aktuální zakázky/2019 - 06 Dětské hřiště OV JIH/Projektová dokumentace - nová/Rozpočty/"/>
    </mc:Choice>
  </mc:AlternateContent>
  <xr:revisionPtr revIDLastSave="183" documentId="8_{50AF138D-1F12-416A-A16B-290F8E141047}" xr6:coauthVersionLast="45" xr6:coauthVersionMax="45" xr10:uidLastSave="{2412888F-7F56-4383-A168-D40729BCB070}"/>
  <bookViews>
    <workbookView xWindow="-120" yWindow="-120" windowWidth="29040" windowHeight="15840" xr2:uid="{00000000-000D-0000-FFFF-FFFF00000000}"/>
  </bookViews>
  <sheets>
    <sheet name="Rekapitulace stavby" sheetId="1" r:id="rId1"/>
    <sheet name="VON - Vedlejší a ostatní ..." sheetId="2" r:id="rId2"/>
    <sheet name="01-0 - Demolice" sheetId="3" r:id="rId3"/>
    <sheet name="01-1 - Dětské hřiště, ter..." sheetId="4" r:id="rId4"/>
    <sheet name="01-2 - Vybavení hřiště" sheetId="5" r:id="rId5"/>
    <sheet name="02-1 - Vsakovací a retenč..." sheetId="6" r:id="rId6"/>
  </sheets>
  <definedNames>
    <definedName name="_xlnm.Print_Titles" localSheetId="2">'01-0 - Demolice'!$114:$114</definedName>
    <definedName name="_xlnm.Print_Titles" localSheetId="3">'01-1 - Dětské hřiště, ter...'!$118:$118</definedName>
    <definedName name="_xlnm.Print_Titles" localSheetId="4">'01-2 - Vybavení hřiště'!$112:$112</definedName>
    <definedName name="_xlnm.Print_Titles" localSheetId="5">'02-1 - Vsakovací a retenč...'!$119:$119</definedName>
    <definedName name="_xlnm.Print_Titles" localSheetId="0">'Rekapitulace stavby'!$85:$85</definedName>
    <definedName name="_xlnm.Print_Titles" localSheetId="1">'VON - Vedlejší a ostatní ...'!$111:$111</definedName>
    <definedName name="_xlnm.Print_Area" localSheetId="2">'01-0 - Demolice'!$C$4:$Q$70,'01-0 - Demolice'!$C$76:$Q$97,'01-0 - Demolice'!$C$103:$Q$176</definedName>
    <definedName name="_xlnm.Print_Area" localSheetId="3">'01-1 - Dětské hřiště, ter...'!$C$4:$Q$70,'01-1 - Dětské hřiště, ter...'!$C$76:$Q$101,'01-1 - Dětské hřiště, ter...'!$C$107:$Q$301</definedName>
    <definedName name="_xlnm.Print_Area" localSheetId="4">'01-2 - Vybavení hřiště'!$C$4:$Q$70,'01-2 - Vybavení hřiště'!$C$76:$Q$95,'01-2 - Vybavení hřiště'!$C$101:$Q$149</definedName>
    <definedName name="_xlnm.Print_Area" localSheetId="5">'02-1 - Vsakovací a retenč...'!$C$4:$Q$70,'02-1 - Vsakovací a retenč...'!$C$76:$Q$102,'02-1 - Vsakovací a retenč...'!$C$108:$Q$332</definedName>
    <definedName name="_xlnm.Print_Area" localSheetId="0">'Rekapitulace stavby'!$C$4:$AP$70,'Rekapitulace stavby'!$C$76:$AP$99</definedName>
    <definedName name="_xlnm.Print_Area" localSheetId="1">'VON - Vedlejší a ostatní ...'!$C$4:$Q$70,'VON - Vedlejší a ostatní ...'!$C$76:$Q$94,'VON - Vedlejší a ostatní ...'!$C$100:$Q$125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32" i="5" l="1"/>
  <c r="AY95" i="1" l="1"/>
  <c r="AX95" i="1"/>
  <c r="BI332" i="6"/>
  <c r="BH332" i="6"/>
  <c r="BG332" i="6"/>
  <c r="BF332" i="6"/>
  <c r="AA332" i="6"/>
  <c r="Y332" i="6"/>
  <c r="W332" i="6"/>
  <c r="BK332" i="6"/>
  <c r="N332" i="6"/>
  <c r="BE332" i="6" s="1"/>
  <c r="BI331" i="6"/>
  <c r="BH331" i="6"/>
  <c r="BG331" i="6"/>
  <c r="BF331" i="6"/>
  <c r="BE331" i="6"/>
  <c r="AA331" i="6"/>
  <c r="Y331" i="6"/>
  <c r="W331" i="6"/>
  <c r="BK331" i="6"/>
  <c r="N331" i="6"/>
  <c r="BI330" i="6"/>
  <c r="BH330" i="6"/>
  <c r="BG330" i="6"/>
  <c r="BF330" i="6"/>
  <c r="BE330" i="6"/>
  <c r="AA330" i="6"/>
  <c r="Y330" i="6"/>
  <c r="W330" i="6"/>
  <c r="BK330" i="6"/>
  <c r="N330" i="6"/>
  <c r="BI327" i="6"/>
  <c r="BH327" i="6"/>
  <c r="BG327" i="6"/>
  <c r="BF327" i="6"/>
  <c r="AA327" i="6"/>
  <c r="Y327" i="6"/>
  <c r="W327" i="6"/>
  <c r="BK327" i="6"/>
  <c r="N327" i="6"/>
  <c r="BE327" i="6" s="1"/>
  <c r="BI321" i="6"/>
  <c r="BH321" i="6"/>
  <c r="BG321" i="6"/>
  <c r="BF321" i="6"/>
  <c r="AA321" i="6"/>
  <c r="Y321" i="6"/>
  <c r="W321" i="6"/>
  <c r="BK321" i="6"/>
  <c r="N321" i="6"/>
  <c r="BE321" i="6" s="1"/>
  <c r="BI320" i="6"/>
  <c r="BH320" i="6"/>
  <c r="BG320" i="6"/>
  <c r="BF320" i="6"/>
  <c r="AA320" i="6"/>
  <c r="Y320" i="6"/>
  <c r="W320" i="6"/>
  <c r="BK320" i="6"/>
  <c r="N320" i="6"/>
  <c r="BE320" i="6" s="1"/>
  <c r="BI316" i="6"/>
  <c r="BH316" i="6"/>
  <c r="BG316" i="6"/>
  <c r="BF316" i="6"/>
  <c r="BE316" i="6"/>
  <c r="AA316" i="6"/>
  <c r="Y316" i="6"/>
  <c r="W316" i="6"/>
  <c r="BK316" i="6"/>
  <c r="N316" i="6"/>
  <c r="BI315" i="6"/>
  <c r="BH315" i="6"/>
  <c r="BG315" i="6"/>
  <c r="BF315" i="6"/>
  <c r="BE315" i="6"/>
  <c r="AA315" i="6"/>
  <c r="Y315" i="6"/>
  <c r="W315" i="6"/>
  <c r="BK315" i="6"/>
  <c r="N315" i="6"/>
  <c r="BI314" i="6"/>
  <c r="BH314" i="6"/>
  <c r="BG314" i="6"/>
  <c r="BF314" i="6"/>
  <c r="AA314" i="6"/>
  <c r="Y314" i="6"/>
  <c r="W314" i="6"/>
  <c r="BK314" i="6"/>
  <c r="N314" i="6"/>
  <c r="BE314" i="6" s="1"/>
  <c r="BI313" i="6"/>
  <c r="BH313" i="6"/>
  <c r="BG313" i="6"/>
  <c r="BF313" i="6"/>
  <c r="AA313" i="6"/>
  <c r="Y313" i="6"/>
  <c r="W313" i="6"/>
  <c r="BK313" i="6"/>
  <c r="N313" i="6"/>
  <c r="BE313" i="6" s="1"/>
  <c r="BI312" i="6"/>
  <c r="BH312" i="6"/>
  <c r="BG312" i="6"/>
  <c r="BF312" i="6"/>
  <c r="AA312" i="6"/>
  <c r="Y312" i="6"/>
  <c r="W312" i="6"/>
  <c r="BK312" i="6"/>
  <c r="N312" i="6"/>
  <c r="BE312" i="6" s="1"/>
  <c r="BI308" i="6"/>
  <c r="BH308" i="6"/>
  <c r="BG308" i="6"/>
  <c r="BF308" i="6"/>
  <c r="AA308" i="6"/>
  <c r="Y308" i="6"/>
  <c r="W308" i="6"/>
  <c r="BK308" i="6"/>
  <c r="N308" i="6"/>
  <c r="BE308" i="6" s="1"/>
  <c r="BI302" i="6"/>
  <c r="BH302" i="6"/>
  <c r="BG302" i="6"/>
  <c r="BF302" i="6"/>
  <c r="BE302" i="6"/>
  <c r="AA302" i="6"/>
  <c r="Y302" i="6"/>
  <c r="W302" i="6"/>
  <c r="BK302" i="6"/>
  <c r="N302" i="6"/>
  <c r="BI296" i="6"/>
  <c r="BH296" i="6"/>
  <c r="BG296" i="6"/>
  <c r="BF296" i="6"/>
  <c r="BE296" i="6"/>
  <c r="AA296" i="6"/>
  <c r="Y296" i="6"/>
  <c r="W296" i="6"/>
  <c r="BK296" i="6"/>
  <c r="N296" i="6"/>
  <c r="BI293" i="6"/>
  <c r="BH293" i="6"/>
  <c r="BG293" i="6"/>
  <c r="BF293" i="6"/>
  <c r="AA293" i="6"/>
  <c r="AA292" i="6" s="1"/>
  <c r="Y293" i="6"/>
  <c r="Y292" i="6" s="1"/>
  <c r="W293" i="6"/>
  <c r="W292" i="6" s="1"/>
  <c r="BK293" i="6"/>
  <c r="BK292" i="6" s="1"/>
  <c r="N292" i="6" s="1"/>
  <c r="N96" i="6" s="1"/>
  <c r="N293" i="6"/>
  <c r="BE293" i="6" s="1"/>
  <c r="BI291" i="6"/>
  <c r="BH291" i="6"/>
  <c r="BG291" i="6"/>
  <c r="BF291" i="6"/>
  <c r="AA291" i="6"/>
  <c r="Y291" i="6"/>
  <c r="W291" i="6"/>
  <c r="BK291" i="6"/>
  <c r="N291" i="6"/>
  <c r="BE291" i="6" s="1"/>
  <c r="BI286" i="6"/>
  <c r="BH286" i="6"/>
  <c r="BG286" i="6"/>
  <c r="BF286" i="6"/>
  <c r="AA286" i="6"/>
  <c r="Y286" i="6"/>
  <c r="W286" i="6"/>
  <c r="BK286" i="6"/>
  <c r="N286" i="6"/>
  <c r="BE286" i="6" s="1"/>
  <c r="BI285" i="6"/>
  <c r="BH285" i="6"/>
  <c r="BG285" i="6"/>
  <c r="BF285" i="6"/>
  <c r="AA285" i="6"/>
  <c r="Y285" i="6"/>
  <c r="W285" i="6"/>
  <c r="BK285" i="6"/>
  <c r="N285" i="6"/>
  <c r="BE285" i="6" s="1"/>
  <c r="BI281" i="6"/>
  <c r="BH281" i="6"/>
  <c r="BG281" i="6"/>
  <c r="BF281" i="6"/>
  <c r="AA281" i="6"/>
  <c r="Y281" i="6"/>
  <c r="W281" i="6"/>
  <c r="BK281" i="6"/>
  <c r="N281" i="6"/>
  <c r="BE281" i="6" s="1"/>
  <c r="BI280" i="6"/>
  <c r="BH280" i="6"/>
  <c r="BG280" i="6"/>
  <c r="BF280" i="6"/>
  <c r="AA280" i="6"/>
  <c r="Y280" i="6"/>
  <c r="W280" i="6"/>
  <c r="BK280" i="6"/>
  <c r="N280" i="6"/>
  <c r="BE280" i="6" s="1"/>
  <c r="BI279" i="6"/>
  <c r="BH279" i="6"/>
  <c r="BG279" i="6"/>
  <c r="BF279" i="6"/>
  <c r="AA279" i="6"/>
  <c r="Y279" i="6"/>
  <c r="W279" i="6"/>
  <c r="BK279" i="6"/>
  <c r="N279" i="6"/>
  <c r="BE279" i="6" s="1"/>
  <c r="BI278" i="6"/>
  <c r="BH278" i="6"/>
  <c r="BG278" i="6"/>
  <c r="BF278" i="6"/>
  <c r="AA278" i="6"/>
  <c r="Y278" i="6"/>
  <c r="W278" i="6"/>
  <c r="BK278" i="6"/>
  <c r="N278" i="6"/>
  <c r="BE278" i="6" s="1"/>
  <c r="BI277" i="6"/>
  <c r="BH277" i="6"/>
  <c r="BG277" i="6"/>
  <c r="BF277" i="6"/>
  <c r="AA277" i="6"/>
  <c r="Y277" i="6"/>
  <c r="W277" i="6"/>
  <c r="BK277" i="6"/>
  <c r="N277" i="6"/>
  <c r="BE277" i="6" s="1"/>
  <c r="BI276" i="6"/>
  <c r="BH276" i="6"/>
  <c r="BG276" i="6"/>
  <c r="BF276" i="6"/>
  <c r="AA276" i="6"/>
  <c r="Y276" i="6"/>
  <c r="W276" i="6"/>
  <c r="BK276" i="6"/>
  <c r="N276" i="6"/>
  <c r="BE276" i="6" s="1"/>
  <c r="BI275" i="6"/>
  <c r="BH275" i="6"/>
  <c r="BG275" i="6"/>
  <c r="BF275" i="6"/>
  <c r="AA275" i="6"/>
  <c r="Y275" i="6"/>
  <c r="W275" i="6"/>
  <c r="BK275" i="6"/>
  <c r="N275" i="6"/>
  <c r="BE275" i="6" s="1"/>
  <c r="BI274" i="6"/>
  <c r="BH274" i="6"/>
  <c r="BG274" i="6"/>
  <c r="BF274" i="6"/>
  <c r="AA274" i="6"/>
  <c r="Y274" i="6"/>
  <c r="W274" i="6"/>
  <c r="BK274" i="6"/>
  <c r="N274" i="6"/>
  <c r="BE274" i="6" s="1"/>
  <c r="BI273" i="6"/>
  <c r="BH273" i="6"/>
  <c r="BG273" i="6"/>
  <c r="BF273" i="6"/>
  <c r="AA273" i="6"/>
  <c r="Y273" i="6"/>
  <c r="W273" i="6"/>
  <c r="BK273" i="6"/>
  <c r="N273" i="6"/>
  <c r="BE273" i="6" s="1"/>
  <c r="BI272" i="6"/>
  <c r="BH272" i="6"/>
  <c r="BG272" i="6"/>
  <c r="BF272" i="6"/>
  <c r="AA272" i="6"/>
  <c r="Y272" i="6"/>
  <c r="W272" i="6"/>
  <c r="BK272" i="6"/>
  <c r="N272" i="6"/>
  <c r="BE272" i="6" s="1"/>
  <c r="BI271" i="6"/>
  <c r="BH271" i="6"/>
  <c r="BG271" i="6"/>
  <c r="BF271" i="6"/>
  <c r="AA271" i="6"/>
  <c r="Y271" i="6"/>
  <c r="W271" i="6"/>
  <c r="BK271" i="6"/>
  <c r="N271" i="6"/>
  <c r="BE271" i="6" s="1"/>
  <c r="BI270" i="6"/>
  <c r="BH270" i="6"/>
  <c r="BG270" i="6"/>
  <c r="BF270" i="6"/>
  <c r="AA270" i="6"/>
  <c r="Y270" i="6"/>
  <c r="W270" i="6"/>
  <c r="BK270" i="6"/>
  <c r="N270" i="6"/>
  <c r="BE270" i="6" s="1"/>
  <c r="BI269" i="6"/>
  <c r="BH269" i="6"/>
  <c r="BG269" i="6"/>
  <c r="BF269" i="6"/>
  <c r="AA269" i="6"/>
  <c r="Y269" i="6"/>
  <c r="W269" i="6"/>
  <c r="BK269" i="6"/>
  <c r="N269" i="6"/>
  <c r="BE269" i="6" s="1"/>
  <c r="BI268" i="6"/>
  <c r="BH268" i="6"/>
  <c r="BG268" i="6"/>
  <c r="BF268" i="6"/>
  <c r="AA268" i="6"/>
  <c r="Y268" i="6"/>
  <c r="W268" i="6"/>
  <c r="BK268" i="6"/>
  <c r="N268" i="6"/>
  <c r="BE268" i="6" s="1"/>
  <c r="BI267" i="6"/>
  <c r="BH267" i="6"/>
  <c r="BG267" i="6"/>
  <c r="BF267" i="6"/>
  <c r="AA267" i="6"/>
  <c r="Y267" i="6"/>
  <c r="W267" i="6"/>
  <c r="BK267" i="6"/>
  <c r="N267" i="6"/>
  <c r="BE267" i="6" s="1"/>
  <c r="BI266" i="6"/>
  <c r="BH266" i="6"/>
  <c r="BG266" i="6"/>
  <c r="BF266" i="6"/>
  <c r="AA266" i="6"/>
  <c r="Y266" i="6"/>
  <c r="W266" i="6"/>
  <c r="BK266" i="6"/>
  <c r="N266" i="6"/>
  <c r="BE266" i="6" s="1"/>
  <c r="BI265" i="6"/>
  <c r="BH265" i="6"/>
  <c r="BG265" i="6"/>
  <c r="BF265" i="6"/>
  <c r="AA265" i="6"/>
  <c r="Y265" i="6"/>
  <c r="W265" i="6"/>
  <c r="BK265" i="6"/>
  <c r="N265" i="6"/>
  <c r="BE265" i="6" s="1"/>
  <c r="BI258" i="6"/>
  <c r="BH258" i="6"/>
  <c r="BG258" i="6"/>
  <c r="BF258" i="6"/>
  <c r="AA258" i="6"/>
  <c r="Y258" i="6"/>
  <c r="W258" i="6"/>
  <c r="BK258" i="6"/>
  <c r="N258" i="6"/>
  <c r="BE258" i="6" s="1"/>
  <c r="BI252" i="6"/>
  <c r="BH252" i="6"/>
  <c r="BG252" i="6"/>
  <c r="BF252" i="6"/>
  <c r="AA252" i="6"/>
  <c r="Y252" i="6"/>
  <c r="W252" i="6"/>
  <c r="BK252" i="6"/>
  <c r="N252" i="6"/>
  <c r="BE252" i="6" s="1"/>
  <c r="BI248" i="6"/>
  <c r="BH248" i="6"/>
  <c r="BG248" i="6"/>
  <c r="BF248" i="6"/>
  <c r="AA248" i="6"/>
  <c r="Y248" i="6"/>
  <c r="W248" i="6"/>
  <c r="BK248" i="6"/>
  <c r="N248" i="6"/>
  <c r="BE248" i="6" s="1"/>
  <c r="BI246" i="6"/>
  <c r="BH246" i="6"/>
  <c r="BG246" i="6"/>
  <c r="BF246" i="6"/>
  <c r="BE246" i="6"/>
  <c r="AA246" i="6"/>
  <c r="Y246" i="6"/>
  <c r="W246" i="6"/>
  <c r="BK246" i="6"/>
  <c r="N246" i="6"/>
  <c r="BI245" i="6"/>
  <c r="BH245" i="6"/>
  <c r="BG245" i="6"/>
  <c r="BF245" i="6"/>
  <c r="AA245" i="6"/>
  <c r="Y245" i="6"/>
  <c r="W245" i="6"/>
  <c r="BK245" i="6"/>
  <c r="N245" i="6"/>
  <c r="BE245" i="6" s="1"/>
  <c r="BI244" i="6"/>
  <c r="BH244" i="6"/>
  <c r="BG244" i="6"/>
  <c r="BF244" i="6"/>
  <c r="AA244" i="6"/>
  <c r="Y244" i="6"/>
  <c r="W244" i="6"/>
  <c r="BK244" i="6"/>
  <c r="N244" i="6"/>
  <c r="BE244" i="6" s="1"/>
  <c r="BI243" i="6"/>
  <c r="BH243" i="6"/>
  <c r="BG243" i="6"/>
  <c r="BF243" i="6"/>
  <c r="AA243" i="6"/>
  <c r="Y243" i="6"/>
  <c r="W243" i="6"/>
  <c r="BK243" i="6"/>
  <c r="N243" i="6"/>
  <c r="BE243" i="6" s="1"/>
  <c r="BI242" i="6"/>
  <c r="BH242" i="6"/>
  <c r="BG242" i="6"/>
  <c r="BF242" i="6"/>
  <c r="AA242" i="6"/>
  <c r="Y242" i="6"/>
  <c r="W242" i="6"/>
  <c r="BK242" i="6"/>
  <c r="N242" i="6"/>
  <c r="BE242" i="6" s="1"/>
  <c r="BI241" i="6"/>
  <c r="BH241" i="6"/>
  <c r="BG241" i="6"/>
  <c r="BF241" i="6"/>
  <c r="BE241" i="6"/>
  <c r="AA241" i="6"/>
  <c r="Y241" i="6"/>
  <c r="W241" i="6"/>
  <c r="BK241" i="6"/>
  <c r="N241" i="6"/>
  <c r="BI240" i="6"/>
  <c r="BH240" i="6"/>
  <c r="BG240" i="6"/>
  <c r="BF240" i="6"/>
  <c r="AA240" i="6"/>
  <c r="Y240" i="6"/>
  <c r="W240" i="6"/>
  <c r="BK240" i="6"/>
  <c r="N240" i="6"/>
  <c r="BE240" i="6" s="1"/>
  <c r="BI239" i="6"/>
  <c r="BH239" i="6"/>
  <c r="BG239" i="6"/>
  <c r="BF239" i="6"/>
  <c r="AA239" i="6"/>
  <c r="Y239" i="6"/>
  <c r="W239" i="6"/>
  <c r="BK239" i="6"/>
  <c r="N239" i="6"/>
  <c r="BE239" i="6" s="1"/>
  <c r="BI233" i="6"/>
  <c r="BH233" i="6"/>
  <c r="BG233" i="6"/>
  <c r="BF233" i="6"/>
  <c r="AA233" i="6"/>
  <c r="Y233" i="6"/>
  <c r="W233" i="6"/>
  <c r="BK233" i="6"/>
  <c r="N233" i="6"/>
  <c r="BE233" i="6" s="1"/>
  <c r="BI228" i="6"/>
  <c r="BH228" i="6"/>
  <c r="BG228" i="6"/>
  <c r="BF228" i="6"/>
  <c r="AA228" i="6"/>
  <c r="Y228" i="6"/>
  <c r="W228" i="6"/>
  <c r="BK228" i="6"/>
  <c r="N228" i="6"/>
  <c r="BE228" i="6" s="1"/>
  <c r="BI225" i="6"/>
  <c r="BH225" i="6"/>
  <c r="BG225" i="6"/>
  <c r="BF225" i="6"/>
  <c r="AA225" i="6"/>
  <c r="Y225" i="6"/>
  <c r="W225" i="6"/>
  <c r="BK225" i="6"/>
  <c r="N225" i="6"/>
  <c r="BE225" i="6" s="1"/>
  <c r="BI220" i="6"/>
  <c r="BH220" i="6"/>
  <c r="BG220" i="6"/>
  <c r="BF220" i="6"/>
  <c r="AA220" i="6"/>
  <c r="Y220" i="6"/>
  <c r="W220" i="6"/>
  <c r="BK220" i="6"/>
  <c r="N220" i="6"/>
  <c r="BE220" i="6" s="1"/>
  <c r="BI216" i="6"/>
  <c r="BH216" i="6"/>
  <c r="BG216" i="6"/>
  <c r="BF216" i="6"/>
  <c r="AA216" i="6"/>
  <c r="Y216" i="6"/>
  <c r="W216" i="6"/>
  <c r="BK216" i="6"/>
  <c r="N216" i="6"/>
  <c r="BE216" i="6" s="1"/>
  <c r="BI213" i="6"/>
  <c r="BH213" i="6"/>
  <c r="BG213" i="6"/>
  <c r="BF213" i="6"/>
  <c r="AA213" i="6"/>
  <c r="Y213" i="6"/>
  <c r="W213" i="6"/>
  <c r="BK213" i="6"/>
  <c r="N213" i="6"/>
  <c r="BE213" i="6" s="1"/>
  <c r="BI212" i="6"/>
  <c r="BH212" i="6"/>
  <c r="BG212" i="6"/>
  <c r="BF212" i="6"/>
  <c r="AA212" i="6"/>
  <c r="Y212" i="6"/>
  <c r="W212" i="6"/>
  <c r="BK212" i="6"/>
  <c r="N212" i="6"/>
  <c r="BE212" i="6" s="1"/>
  <c r="BI209" i="6"/>
  <c r="BH209" i="6"/>
  <c r="BG209" i="6"/>
  <c r="BF209" i="6"/>
  <c r="AA209" i="6"/>
  <c r="Y209" i="6"/>
  <c r="W209" i="6"/>
  <c r="BK209" i="6"/>
  <c r="N209" i="6"/>
  <c r="BE209" i="6" s="1"/>
  <c r="BI208" i="6"/>
  <c r="BH208" i="6"/>
  <c r="BG208" i="6"/>
  <c r="BF208" i="6"/>
  <c r="AA208" i="6"/>
  <c r="Y208" i="6"/>
  <c r="W208" i="6"/>
  <c r="BK208" i="6"/>
  <c r="N208" i="6"/>
  <c r="BE208" i="6" s="1"/>
  <c r="BI207" i="6"/>
  <c r="BH207" i="6"/>
  <c r="BG207" i="6"/>
  <c r="BF207" i="6"/>
  <c r="AA207" i="6"/>
  <c r="Y207" i="6"/>
  <c r="W207" i="6"/>
  <c r="BK207" i="6"/>
  <c r="N207" i="6"/>
  <c r="BE207" i="6" s="1"/>
  <c r="BI204" i="6"/>
  <c r="BH204" i="6"/>
  <c r="BG204" i="6"/>
  <c r="BF204" i="6"/>
  <c r="AA204" i="6"/>
  <c r="Y204" i="6"/>
  <c r="W204" i="6"/>
  <c r="BK204" i="6"/>
  <c r="N204" i="6"/>
  <c r="BE204" i="6" s="1"/>
  <c r="BI203" i="6"/>
  <c r="BH203" i="6"/>
  <c r="BG203" i="6"/>
  <c r="BF203" i="6"/>
  <c r="AA203" i="6"/>
  <c r="Y203" i="6"/>
  <c r="W203" i="6"/>
  <c r="BK203" i="6"/>
  <c r="N203" i="6"/>
  <c r="BE203" i="6" s="1"/>
  <c r="BI200" i="6"/>
  <c r="BH200" i="6"/>
  <c r="BG200" i="6"/>
  <c r="BF200" i="6"/>
  <c r="AA200" i="6"/>
  <c r="Y200" i="6"/>
  <c r="W200" i="6"/>
  <c r="BK200" i="6"/>
  <c r="N200" i="6"/>
  <c r="BE200" i="6" s="1"/>
  <c r="BI197" i="6"/>
  <c r="BH197" i="6"/>
  <c r="BG197" i="6"/>
  <c r="BF197" i="6"/>
  <c r="AA197" i="6"/>
  <c r="Y197" i="6"/>
  <c r="W197" i="6"/>
  <c r="BK197" i="6"/>
  <c r="N197" i="6"/>
  <c r="BE197" i="6" s="1"/>
  <c r="BI194" i="6"/>
  <c r="BH194" i="6"/>
  <c r="BG194" i="6"/>
  <c r="BF194" i="6"/>
  <c r="AA194" i="6"/>
  <c r="Y194" i="6"/>
  <c r="W194" i="6"/>
  <c r="BK194" i="6"/>
  <c r="N194" i="6"/>
  <c r="BE194" i="6" s="1"/>
  <c r="BI185" i="6"/>
  <c r="BH185" i="6"/>
  <c r="BG185" i="6"/>
  <c r="BF185" i="6"/>
  <c r="AA185" i="6"/>
  <c r="Y185" i="6"/>
  <c r="W185" i="6"/>
  <c r="BK185" i="6"/>
  <c r="N185" i="6"/>
  <c r="BE185" i="6" s="1"/>
  <c r="BI182" i="6"/>
  <c r="BH182" i="6"/>
  <c r="BG182" i="6"/>
  <c r="BF182" i="6"/>
  <c r="AA182" i="6"/>
  <c r="Y182" i="6"/>
  <c r="W182" i="6"/>
  <c r="BK182" i="6"/>
  <c r="N182" i="6"/>
  <c r="BE182" i="6" s="1"/>
  <c r="BI175" i="6"/>
  <c r="BH175" i="6"/>
  <c r="BG175" i="6"/>
  <c r="BF175" i="6"/>
  <c r="AA175" i="6"/>
  <c r="Y175" i="6"/>
  <c r="W175" i="6"/>
  <c r="BK175" i="6"/>
  <c r="N175" i="6"/>
  <c r="BE175" i="6" s="1"/>
  <c r="BI159" i="6"/>
  <c r="BH159" i="6"/>
  <c r="BG159" i="6"/>
  <c r="BF159" i="6"/>
  <c r="AA159" i="6"/>
  <c r="Y159" i="6"/>
  <c r="W159" i="6"/>
  <c r="BK159" i="6"/>
  <c r="N159" i="6"/>
  <c r="BE159" i="6" s="1"/>
  <c r="BI156" i="6"/>
  <c r="BH156" i="6"/>
  <c r="BG156" i="6"/>
  <c r="BF156" i="6"/>
  <c r="AA156" i="6"/>
  <c r="Y156" i="6"/>
  <c r="W156" i="6"/>
  <c r="BK156" i="6"/>
  <c r="N156" i="6"/>
  <c r="BE156" i="6" s="1"/>
  <c r="BI155" i="6"/>
  <c r="BH155" i="6"/>
  <c r="BG155" i="6"/>
  <c r="BF155" i="6"/>
  <c r="BE155" i="6"/>
  <c r="AA155" i="6"/>
  <c r="Y155" i="6"/>
  <c r="W155" i="6"/>
  <c r="BK155" i="6"/>
  <c r="N155" i="6"/>
  <c r="BI152" i="6"/>
  <c r="BH152" i="6"/>
  <c r="BG152" i="6"/>
  <c r="BF152" i="6"/>
  <c r="AA152" i="6"/>
  <c r="Y152" i="6"/>
  <c r="W152" i="6"/>
  <c r="BK152" i="6"/>
  <c r="N152" i="6"/>
  <c r="BE152" i="6" s="1"/>
  <c r="BI147" i="6"/>
  <c r="BH147" i="6"/>
  <c r="BG147" i="6"/>
  <c r="BF147" i="6"/>
  <c r="AA147" i="6"/>
  <c r="Y147" i="6"/>
  <c r="W147" i="6"/>
  <c r="BK147" i="6"/>
  <c r="N147" i="6"/>
  <c r="BE147" i="6" s="1"/>
  <c r="BI143" i="6"/>
  <c r="BH143" i="6"/>
  <c r="BG143" i="6"/>
  <c r="BF143" i="6"/>
  <c r="AA143" i="6"/>
  <c r="Y143" i="6"/>
  <c r="W143" i="6"/>
  <c r="BK143" i="6"/>
  <c r="N143" i="6"/>
  <c r="BE143" i="6" s="1"/>
  <c r="BI138" i="6"/>
  <c r="BH138" i="6"/>
  <c r="BG138" i="6"/>
  <c r="BF138" i="6"/>
  <c r="AA138" i="6"/>
  <c r="Y138" i="6"/>
  <c r="W138" i="6"/>
  <c r="BK138" i="6"/>
  <c r="N138" i="6"/>
  <c r="BE138" i="6" s="1"/>
  <c r="BI137" i="6"/>
  <c r="BH137" i="6"/>
  <c r="BG137" i="6"/>
  <c r="BF137" i="6"/>
  <c r="AA137" i="6"/>
  <c r="Y137" i="6"/>
  <c r="W137" i="6"/>
  <c r="BK137" i="6"/>
  <c r="N137" i="6"/>
  <c r="BE137" i="6" s="1"/>
  <c r="BI131" i="6"/>
  <c r="BH131" i="6"/>
  <c r="BG131" i="6"/>
  <c r="BF131" i="6"/>
  <c r="AA131" i="6"/>
  <c r="Y131" i="6"/>
  <c r="W131" i="6"/>
  <c r="BK131" i="6"/>
  <c r="N131" i="6"/>
  <c r="BE131" i="6" s="1"/>
  <c r="BI130" i="6"/>
  <c r="BH130" i="6"/>
  <c r="BG130" i="6"/>
  <c r="BF130" i="6"/>
  <c r="AA130" i="6"/>
  <c r="Y130" i="6"/>
  <c r="W130" i="6"/>
  <c r="BK130" i="6"/>
  <c r="N130" i="6"/>
  <c r="BE130" i="6" s="1"/>
  <c r="BI123" i="6"/>
  <c r="BH123" i="6"/>
  <c r="BG123" i="6"/>
  <c r="BF123" i="6"/>
  <c r="AA123" i="6"/>
  <c r="Y123" i="6"/>
  <c r="W123" i="6"/>
  <c r="BK123" i="6"/>
  <c r="N123" i="6"/>
  <c r="BE123" i="6" s="1"/>
  <c r="M116" i="6"/>
  <c r="F116" i="6"/>
  <c r="F114" i="6"/>
  <c r="F112" i="6"/>
  <c r="M29" i="6"/>
  <c r="AS95" i="1" s="1"/>
  <c r="AS94" i="1" s="1"/>
  <c r="M84" i="6"/>
  <c r="F84" i="6"/>
  <c r="F82" i="6"/>
  <c r="F80" i="6"/>
  <c r="O22" i="6"/>
  <c r="E22" i="6"/>
  <c r="M117" i="6" s="1"/>
  <c r="O21" i="6"/>
  <c r="O16" i="6"/>
  <c r="E16" i="6"/>
  <c r="F85" i="6" s="1"/>
  <c r="O15" i="6"/>
  <c r="O10" i="6"/>
  <c r="M114" i="6" s="1"/>
  <c r="F6" i="6"/>
  <c r="F78" i="6" s="1"/>
  <c r="AY93" i="1"/>
  <c r="AX93" i="1"/>
  <c r="BI149" i="5"/>
  <c r="BH149" i="5"/>
  <c r="BG149" i="5"/>
  <c r="BF149" i="5"/>
  <c r="BE149" i="5"/>
  <c r="AA149" i="5"/>
  <c r="Y149" i="5"/>
  <c r="W149" i="5"/>
  <c r="BK149" i="5"/>
  <c r="N149" i="5"/>
  <c r="BI148" i="5"/>
  <c r="BH148" i="5"/>
  <c r="BG148" i="5"/>
  <c r="BF148" i="5"/>
  <c r="AA148" i="5"/>
  <c r="Y148" i="5"/>
  <c r="W148" i="5"/>
  <c r="BK148" i="5"/>
  <c r="N148" i="5"/>
  <c r="BE148" i="5" s="1"/>
  <c r="BI147" i="5"/>
  <c r="BH147" i="5"/>
  <c r="BG147" i="5"/>
  <c r="BF147" i="5"/>
  <c r="AA147" i="5"/>
  <c r="Y147" i="5"/>
  <c r="W147" i="5"/>
  <c r="BK147" i="5"/>
  <c r="N147" i="5"/>
  <c r="BE147" i="5" s="1"/>
  <c r="BI146" i="5"/>
  <c r="BH146" i="5"/>
  <c r="BG146" i="5"/>
  <c r="BF146" i="5"/>
  <c r="AA146" i="5"/>
  <c r="Y146" i="5"/>
  <c r="W146" i="5"/>
  <c r="BK146" i="5"/>
  <c r="N146" i="5"/>
  <c r="BE146" i="5" s="1"/>
  <c r="BI145" i="5"/>
  <c r="BH145" i="5"/>
  <c r="BG145" i="5"/>
  <c r="BF145" i="5"/>
  <c r="AA145" i="5"/>
  <c r="Y145" i="5"/>
  <c r="W145" i="5"/>
  <c r="BK145" i="5"/>
  <c r="N145" i="5"/>
  <c r="BE145" i="5" s="1"/>
  <c r="BI144" i="5"/>
  <c r="BH144" i="5"/>
  <c r="BG144" i="5"/>
  <c r="BF144" i="5"/>
  <c r="AA144" i="5"/>
  <c r="Y144" i="5"/>
  <c r="W144" i="5"/>
  <c r="BK144" i="5"/>
  <c r="N144" i="5"/>
  <c r="BE144" i="5" s="1"/>
  <c r="BI143" i="5"/>
  <c r="BH143" i="5"/>
  <c r="BG143" i="5"/>
  <c r="BF143" i="5"/>
  <c r="AA143" i="5"/>
  <c r="Y143" i="5"/>
  <c r="W143" i="5"/>
  <c r="BK143" i="5"/>
  <c r="N143" i="5"/>
  <c r="BE143" i="5" s="1"/>
  <c r="BI142" i="5"/>
  <c r="BH142" i="5"/>
  <c r="BG142" i="5"/>
  <c r="BF142" i="5"/>
  <c r="AA142" i="5"/>
  <c r="Y142" i="5"/>
  <c r="W142" i="5"/>
  <c r="BK142" i="5"/>
  <c r="N142" i="5"/>
  <c r="BE142" i="5" s="1"/>
  <c r="BI141" i="5"/>
  <c r="BH141" i="5"/>
  <c r="BG141" i="5"/>
  <c r="BF141" i="5"/>
  <c r="AA141" i="5"/>
  <c r="Y141" i="5"/>
  <c r="W141" i="5"/>
  <c r="BK141" i="5"/>
  <c r="N141" i="5"/>
  <c r="BE141" i="5" s="1"/>
  <c r="BI140" i="5"/>
  <c r="BH140" i="5"/>
  <c r="BG140" i="5"/>
  <c r="BF140" i="5"/>
  <c r="AA140" i="5"/>
  <c r="Y140" i="5"/>
  <c r="W140" i="5"/>
  <c r="BK140" i="5"/>
  <c r="N140" i="5"/>
  <c r="BE140" i="5" s="1"/>
  <c r="BI139" i="5"/>
  <c r="BH139" i="5"/>
  <c r="BG139" i="5"/>
  <c r="BF139" i="5"/>
  <c r="AA139" i="5"/>
  <c r="Y139" i="5"/>
  <c r="W139" i="5"/>
  <c r="BK139" i="5"/>
  <c r="N139" i="5"/>
  <c r="BE139" i="5" s="1"/>
  <c r="BI138" i="5"/>
  <c r="BH138" i="5"/>
  <c r="BG138" i="5"/>
  <c r="BF138" i="5"/>
  <c r="AA138" i="5"/>
  <c r="Y138" i="5"/>
  <c r="W138" i="5"/>
  <c r="BK138" i="5"/>
  <c r="N138" i="5"/>
  <c r="BE138" i="5" s="1"/>
  <c r="BI137" i="5"/>
  <c r="BH137" i="5"/>
  <c r="BG137" i="5"/>
  <c r="BF137" i="5"/>
  <c r="AA137" i="5"/>
  <c r="Y137" i="5"/>
  <c r="W137" i="5"/>
  <c r="BK137" i="5"/>
  <c r="N137" i="5"/>
  <c r="BE137" i="5" s="1"/>
  <c r="BI136" i="5"/>
  <c r="BH136" i="5"/>
  <c r="BG136" i="5"/>
  <c r="BF136" i="5"/>
  <c r="AA136" i="5"/>
  <c r="Y136" i="5"/>
  <c r="W136" i="5"/>
  <c r="BK136" i="5"/>
  <c r="N136" i="5"/>
  <c r="BE136" i="5" s="1"/>
  <c r="BI135" i="5"/>
  <c r="BH135" i="5"/>
  <c r="BG135" i="5"/>
  <c r="BF135" i="5"/>
  <c r="AA135" i="5"/>
  <c r="Y135" i="5"/>
  <c r="W135" i="5"/>
  <c r="BK135" i="5"/>
  <c r="N135" i="5"/>
  <c r="BE135" i="5" s="1"/>
  <c r="BI134" i="5"/>
  <c r="BH134" i="5"/>
  <c r="BG134" i="5"/>
  <c r="BF134" i="5"/>
  <c r="AA134" i="5"/>
  <c r="Y134" i="5"/>
  <c r="W134" i="5"/>
  <c r="BK134" i="5"/>
  <c r="N134" i="5"/>
  <c r="BE134" i="5" s="1"/>
  <c r="BI133" i="5"/>
  <c r="BH133" i="5"/>
  <c r="BG133" i="5"/>
  <c r="BF133" i="5"/>
  <c r="AA133" i="5"/>
  <c r="Y133" i="5"/>
  <c r="W133" i="5"/>
  <c r="BK133" i="5"/>
  <c r="N133" i="5"/>
  <c r="BE133" i="5" s="1"/>
  <c r="BI132" i="5"/>
  <c r="BH132" i="5"/>
  <c r="BG132" i="5"/>
  <c r="BF132" i="5"/>
  <c r="BE132" i="5"/>
  <c r="AA132" i="5"/>
  <c r="Y132" i="5"/>
  <c r="W132" i="5"/>
  <c r="BK132" i="5"/>
  <c r="BI131" i="5"/>
  <c r="BH131" i="5"/>
  <c r="BG131" i="5"/>
  <c r="BF131" i="5"/>
  <c r="AA131" i="5"/>
  <c r="Y131" i="5"/>
  <c r="W131" i="5"/>
  <c r="BK131" i="5"/>
  <c r="N131" i="5"/>
  <c r="BE131" i="5" s="1"/>
  <c r="BI130" i="5"/>
  <c r="BH130" i="5"/>
  <c r="BG130" i="5"/>
  <c r="BF130" i="5"/>
  <c r="AA130" i="5"/>
  <c r="Y130" i="5"/>
  <c r="W130" i="5"/>
  <c r="BK130" i="5"/>
  <c r="N130" i="5"/>
  <c r="BE130" i="5" s="1"/>
  <c r="BI129" i="5"/>
  <c r="BH129" i="5"/>
  <c r="BG129" i="5"/>
  <c r="BF129" i="5"/>
  <c r="AA129" i="5"/>
  <c r="Y129" i="5"/>
  <c r="W129" i="5"/>
  <c r="BK129" i="5"/>
  <c r="N129" i="5"/>
  <c r="BE129" i="5" s="1"/>
  <c r="BI128" i="5"/>
  <c r="BH128" i="5"/>
  <c r="BG128" i="5"/>
  <c r="BF128" i="5"/>
  <c r="AA128" i="5"/>
  <c r="Y128" i="5"/>
  <c r="W128" i="5"/>
  <c r="BK128" i="5"/>
  <c r="N128" i="5"/>
  <c r="BE128" i="5" s="1"/>
  <c r="BI127" i="5"/>
  <c r="BH127" i="5"/>
  <c r="BG127" i="5"/>
  <c r="BF127" i="5"/>
  <c r="AA127" i="5"/>
  <c r="Y127" i="5"/>
  <c r="W127" i="5"/>
  <c r="BK127" i="5"/>
  <c r="N127" i="5"/>
  <c r="BE127" i="5" s="1"/>
  <c r="BI126" i="5"/>
  <c r="BH126" i="5"/>
  <c r="BG126" i="5"/>
  <c r="BF126" i="5"/>
  <c r="AA126" i="5"/>
  <c r="Y126" i="5"/>
  <c r="W126" i="5"/>
  <c r="BK126" i="5"/>
  <c r="N126" i="5"/>
  <c r="BE126" i="5" s="1"/>
  <c r="BI125" i="5"/>
  <c r="BH125" i="5"/>
  <c r="BG125" i="5"/>
  <c r="BF125" i="5"/>
  <c r="AA125" i="5"/>
  <c r="Y125" i="5"/>
  <c r="W125" i="5"/>
  <c r="BK125" i="5"/>
  <c r="N125" i="5"/>
  <c r="BE125" i="5" s="1"/>
  <c r="BI124" i="5"/>
  <c r="BH124" i="5"/>
  <c r="BG124" i="5"/>
  <c r="BF124" i="5"/>
  <c r="AA124" i="5"/>
  <c r="Y124" i="5"/>
  <c r="W124" i="5"/>
  <c r="BK124" i="5"/>
  <c r="N124" i="5"/>
  <c r="BE124" i="5" s="1"/>
  <c r="BI123" i="5"/>
  <c r="BH123" i="5"/>
  <c r="BG123" i="5"/>
  <c r="BF123" i="5"/>
  <c r="AA123" i="5"/>
  <c r="Y123" i="5"/>
  <c r="W123" i="5"/>
  <c r="BK123" i="5"/>
  <c r="N123" i="5"/>
  <c r="BE123" i="5" s="1"/>
  <c r="BI122" i="5"/>
  <c r="BH122" i="5"/>
  <c r="BG122" i="5"/>
  <c r="BF122" i="5"/>
  <c r="AA122" i="5"/>
  <c r="Y122" i="5"/>
  <c r="W122" i="5"/>
  <c r="BK122" i="5"/>
  <c r="N122" i="5"/>
  <c r="BE122" i="5" s="1"/>
  <c r="BI121" i="5"/>
  <c r="BH121" i="5"/>
  <c r="BG121" i="5"/>
  <c r="BF121" i="5"/>
  <c r="AA121" i="5"/>
  <c r="Y121" i="5"/>
  <c r="W121" i="5"/>
  <c r="BK121" i="5"/>
  <c r="N121" i="5"/>
  <c r="BE121" i="5" s="1"/>
  <c r="BI120" i="5"/>
  <c r="BH120" i="5"/>
  <c r="BG120" i="5"/>
  <c r="BF120" i="5"/>
  <c r="AA120" i="5"/>
  <c r="Y120" i="5"/>
  <c r="W120" i="5"/>
  <c r="BK120" i="5"/>
  <c r="N120" i="5"/>
  <c r="BE120" i="5" s="1"/>
  <c r="BI119" i="5"/>
  <c r="BH119" i="5"/>
  <c r="BG119" i="5"/>
  <c r="BF119" i="5"/>
  <c r="AA119" i="5"/>
  <c r="Y119" i="5"/>
  <c r="W119" i="5"/>
  <c r="BK119" i="5"/>
  <c r="N119" i="5"/>
  <c r="BE119" i="5" s="1"/>
  <c r="BI118" i="5"/>
  <c r="BH118" i="5"/>
  <c r="BG118" i="5"/>
  <c r="BF118" i="5"/>
  <c r="AA118" i="5"/>
  <c r="Y118" i="5"/>
  <c r="W118" i="5"/>
  <c r="BK118" i="5"/>
  <c r="N118" i="5"/>
  <c r="BE118" i="5" s="1"/>
  <c r="BI117" i="5"/>
  <c r="BH117" i="5"/>
  <c r="BG117" i="5"/>
  <c r="BF117" i="5"/>
  <c r="AA117" i="5"/>
  <c r="Y117" i="5"/>
  <c r="W117" i="5"/>
  <c r="BK117" i="5"/>
  <c r="N117" i="5"/>
  <c r="BE117" i="5" s="1"/>
  <c r="BI116" i="5"/>
  <c r="BH116" i="5"/>
  <c r="BG116" i="5"/>
  <c r="BF116" i="5"/>
  <c r="AA116" i="5"/>
  <c r="Y116" i="5"/>
  <c r="W116" i="5"/>
  <c r="BK116" i="5"/>
  <c r="N116" i="5"/>
  <c r="BE116" i="5" s="1"/>
  <c r="M109" i="5"/>
  <c r="F109" i="5"/>
  <c r="F107" i="5"/>
  <c r="F105" i="5"/>
  <c r="M29" i="5"/>
  <c r="AS93" i="1" s="1"/>
  <c r="M84" i="5"/>
  <c r="F84" i="5"/>
  <c r="F82" i="5"/>
  <c r="F80" i="5"/>
  <c r="O22" i="5"/>
  <c r="E22" i="5"/>
  <c r="M110" i="5" s="1"/>
  <c r="O21" i="5"/>
  <c r="O16" i="5"/>
  <c r="E16" i="5"/>
  <c r="F110" i="5" s="1"/>
  <c r="O15" i="5"/>
  <c r="O10" i="5"/>
  <c r="M82" i="5" s="1"/>
  <c r="F6" i="5"/>
  <c r="F78" i="5" s="1"/>
  <c r="AY92" i="1"/>
  <c r="AX92" i="1"/>
  <c r="BI301" i="4"/>
  <c r="BH301" i="4"/>
  <c r="BG301" i="4"/>
  <c r="BF301" i="4"/>
  <c r="AA301" i="4"/>
  <c r="Y301" i="4"/>
  <c r="W301" i="4"/>
  <c r="BK301" i="4"/>
  <c r="N301" i="4"/>
  <c r="BE301" i="4" s="1"/>
  <c r="BI298" i="4"/>
  <c r="BH298" i="4"/>
  <c r="BG298" i="4"/>
  <c r="BF298" i="4"/>
  <c r="AA298" i="4"/>
  <c r="Y298" i="4"/>
  <c r="W298" i="4"/>
  <c r="W297" i="4" s="1"/>
  <c r="W296" i="4" s="1"/>
  <c r="BK298" i="4"/>
  <c r="N298" i="4"/>
  <c r="BE298" i="4" s="1"/>
  <c r="BI295" i="4"/>
  <c r="BH295" i="4"/>
  <c r="BG295" i="4"/>
  <c r="BF295" i="4"/>
  <c r="AA295" i="4"/>
  <c r="AA294" i="4" s="1"/>
  <c r="Y295" i="4"/>
  <c r="Y294" i="4" s="1"/>
  <c r="W295" i="4"/>
  <c r="W294" i="4" s="1"/>
  <c r="BK295" i="4"/>
  <c r="BK294" i="4" s="1"/>
  <c r="N294" i="4" s="1"/>
  <c r="N95" i="4" s="1"/>
  <c r="N295" i="4"/>
  <c r="BE295" i="4" s="1"/>
  <c r="BI293" i="4"/>
  <c r="BH293" i="4"/>
  <c r="BG293" i="4"/>
  <c r="BF293" i="4"/>
  <c r="AA293" i="4"/>
  <c r="Y293" i="4"/>
  <c r="W293" i="4"/>
  <c r="BK293" i="4"/>
  <c r="N293" i="4"/>
  <c r="BE293" i="4" s="1"/>
  <c r="BI289" i="4"/>
  <c r="BH289" i="4"/>
  <c r="BG289" i="4"/>
  <c r="BF289" i="4"/>
  <c r="AA289" i="4"/>
  <c r="Y289" i="4"/>
  <c r="W289" i="4"/>
  <c r="BK289" i="4"/>
  <c r="N289" i="4"/>
  <c r="BE289" i="4" s="1"/>
  <c r="BI288" i="4"/>
  <c r="BH288" i="4"/>
  <c r="BG288" i="4"/>
  <c r="BF288" i="4"/>
  <c r="AA288" i="4"/>
  <c r="Y288" i="4"/>
  <c r="W288" i="4"/>
  <c r="BK288" i="4"/>
  <c r="N288" i="4"/>
  <c r="BE288" i="4" s="1"/>
  <c r="BI284" i="4"/>
  <c r="BH284" i="4"/>
  <c r="BG284" i="4"/>
  <c r="BF284" i="4"/>
  <c r="AA284" i="4"/>
  <c r="Y284" i="4"/>
  <c r="W284" i="4"/>
  <c r="BK284" i="4"/>
  <c r="N284" i="4"/>
  <c r="BE284" i="4" s="1"/>
  <c r="BI276" i="4"/>
  <c r="BH276" i="4"/>
  <c r="BG276" i="4"/>
  <c r="BF276" i="4"/>
  <c r="AA276" i="4"/>
  <c r="Y276" i="4"/>
  <c r="W276" i="4"/>
  <c r="BK276" i="4"/>
  <c r="N276" i="4"/>
  <c r="BE276" i="4" s="1"/>
  <c r="BI271" i="4"/>
  <c r="BH271" i="4"/>
  <c r="BG271" i="4"/>
  <c r="BF271" i="4"/>
  <c r="AA271" i="4"/>
  <c r="Y271" i="4"/>
  <c r="W271" i="4"/>
  <c r="BK271" i="4"/>
  <c r="N271" i="4"/>
  <c r="BE271" i="4" s="1"/>
  <c r="BI268" i="4"/>
  <c r="BH268" i="4"/>
  <c r="BG268" i="4"/>
  <c r="BF268" i="4"/>
  <c r="AA268" i="4"/>
  <c r="Y268" i="4"/>
  <c r="W268" i="4"/>
  <c r="BK268" i="4"/>
  <c r="N268" i="4"/>
  <c r="BE268" i="4" s="1"/>
  <c r="BI265" i="4"/>
  <c r="BH265" i="4"/>
  <c r="BG265" i="4"/>
  <c r="BF265" i="4"/>
  <c r="AA265" i="4"/>
  <c r="Y265" i="4"/>
  <c r="W265" i="4"/>
  <c r="BK265" i="4"/>
  <c r="N265" i="4"/>
  <c r="BE265" i="4" s="1"/>
  <c r="BI262" i="4"/>
  <c r="BH262" i="4"/>
  <c r="BG262" i="4"/>
  <c r="BF262" i="4"/>
  <c r="AA262" i="4"/>
  <c r="Y262" i="4"/>
  <c r="W262" i="4"/>
  <c r="BK262" i="4"/>
  <c r="N262" i="4"/>
  <c r="BE262" i="4" s="1"/>
  <c r="BI258" i="4"/>
  <c r="BH258" i="4"/>
  <c r="BG258" i="4"/>
  <c r="BF258" i="4"/>
  <c r="AA258" i="4"/>
  <c r="Y258" i="4"/>
  <c r="W258" i="4"/>
  <c r="BK258" i="4"/>
  <c r="N258" i="4"/>
  <c r="BE258" i="4" s="1"/>
  <c r="BI257" i="4"/>
  <c r="BH257" i="4"/>
  <c r="BG257" i="4"/>
  <c r="BF257" i="4"/>
  <c r="AA257" i="4"/>
  <c r="Y257" i="4"/>
  <c r="W257" i="4"/>
  <c r="BK257" i="4"/>
  <c r="N257" i="4"/>
  <c r="BE257" i="4" s="1"/>
  <c r="BI254" i="4"/>
  <c r="BH254" i="4"/>
  <c r="BG254" i="4"/>
  <c r="BF254" i="4"/>
  <c r="AA254" i="4"/>
  <c r="Y254" i="4"/>
  <c r="W254" i="4"/>
  <c r="BK254" i="4"/>
  <c r="N254" i="4"/>
  <c r="BE254" i="4" s="1"/>
  <c r="BI253" i="4"/>
  <c r="BH253" i="4"/>
  <c r="BG253" i="4"/>
  <c r="BF253" i="4"/>
  <c r="AA253" i="4"/>
  <c r="Y253" i="4"/>
  <c r="W253" i="4"/>
  <c r="BK253" i="4"/>
  <c r="N253" i="4"/>
  <c r="BE253" i="4" s="1"/>
  <c r="BI250" i="4"/>
  <c r="BH250" i="4"/>
  <c r="BG250" i="4"/>
  <c r="BF250" i="4"/>
  <c r="AA250" i="4"/>
  <c r="Y250" i="4"/>
  <c r="W250" i="4"/>
  <c r="BK250" i="4"/>
  <c r="N250" i="4"/>
  <c r="BE250" i="4" s="1"/>
  <c r="BI249" i="4"/>
  <c r="BH249" i="4"/>
  <c r="BG249" i="4"/>
  <c r="BF249" i="4"/>
  <c r="AA249" i="4"/>
  <c r="Y249" i="4"/>
  <c r="W249" i="4"/>
  <c r="BK249" i="4"/>
  <c r="N249" i="4"/>
  <c r="BE249" i="4" s="1"/>
  <c r="BI242" i="4"/>
  <c r="BH242" i="4"/>
  <c r="BG242" i="4"/>
  <c r="BF242" i="4"/>
  <c r="AA242" i="4"/>
  <c r="Y242" i="4"/>
  <c r="W242" i="4"/>
  <c r="BK242" i="4"/>
  <c r="N242" i="4"/>
  <c r="BE242" i="4" s="1"/>
  <c r="BI234" i="4"/>
  <c r="BH234" i="4"/>
  <c r="BG234" i="4"/>
  <c r="BF234" i="4"/>
  <c r="AA234" i="4"/>
  <c r="Y234" i="4"/>
  <c r="W234" i="4"/>
  <c r="BK234" i="4"/>
  <c r="N234" i="4"/>
  <c r="BE234" i="4" s="1"/>
  <c r="BI229" i="4"/>
  <c r="BH229" i="4"/>
  <c r="BG229" i="4"/>
  <c r="BF229" i="4"/>
  <c r="AA229" i="4"/>
  <c r="Y229" i="4"/>
  <c r="W229" i="4"/>
  <c r="BK229" i="4"/>
  <c r="N229" i="4"/>
  <c r="BE229" i="4" s="1"/>
  <c r="BI221" i="4"/>
  <c r="BH221" i="4"/>
  <c r="BG221" i="4"/>
  <c r="BF221" i="4"/>
  <c r="AA221" i="4"/>
  <c r="Y221" i="4"/>
  <c r="W221" i="4"/>
  <c r="BK221" i="4"/>
  <c r="N221" i="4"/>
  <c r="BE221" i="4" s="1"/>
  <c r="BI215" i="4"/>
  <c r="BH215" i="4"/>
  <c r="BG215" i="4"/>
  <c r="BF215" i="4"/>
  <c r="AA215" i="4"/>
  <c r="Y215" i="4"/>
  <c r="W215" i="4"/>
  <c r="BK215" i="4"/>
  <c r="N215" i="4"/>
  <c r="BE215" i="4" s="1"/>
  <c r="BI211" i="4"/>
  <c r="BH211" i="4"/>
  <c r="BG211" i="4"/>
  <c r="BF211" i="4"/>
  <c r="AA211" i="4"/>
  <c r="Y211" i="4"/>
  <c r="W211" i="4"/>
  <c r="BK211" i="4"/>
  <c r="N211" i="4"/>
  <c r="BE211" i="4" s="1"/>
  <c r="BI205" i="4"/>
  <c r="BH205" i="4"/>
  <c r="BG205" i="4"/>
  <c r="BF205" i="4"/>
  <c r="AA205" i="4"/>
  <c r="Y205" i="4"/>
  <c r="W205" i="4"/>
  <c r="BK205" i="4"/>
  <c r="N205" i="4"/>
  <c r="BE205" i="4" s="1"/>
  <c r="BI204" i="4"/>
  <c r="BH204" i="4"/>
  <c r="BG204" i="4"/>
  <c r="BF204" i="4"/>
  <c r="AA204" i="4"/>
  <c r="Y204" i="4"/>
  <c r="W204" i="4"/>
  <c r="BK204" i="4"/>
  <c r="N204" i="4"/>
  <c r="BE204" i="4" s="1"/>
  <c r="BI203" i="4"/>
  <c r="BH203" i="4"/>
  <c r="BG203" i="4"/>
  <c r="BF203" i="4"/>
  <c r="AA203" i="4"/>
  <c r="Y203" i="4"/>
  <c r="W203" i="4"/>
  <c r="BK203" i="4"/>
  <c r="N203" i="4"/>
  <c r="BE203" i="4" s="1"/>
  <c r="BI202" i="4"/>
  <c r="BH202" i="4"/>
  <c r="BG202" i="4"/>
  <c r="BF202" i="4"/>
  <c r="AA202" i="4"/>
  <c r="Y202" i="4"/>
  <c r="W202" i="4"/>
  <c r="BK202" i="4"/>
  <c r="N202" i="4"/>
  <c r="BE202" i="4" s="1"/>
  <c r="BI193" i="4"/>
  <c r="BH193" i="4"/>
  <c r="BG193" i="4"/>
  <c r="BF193" i="4"/>
  <c r="AA193" i="4"/>
  <c r="Y193" i="4"/>
  <c r="W193" i="4"/>
  <c r="BK193" i="4"/>
  <c r="N193" i="4"/>
  <c r="BE193" i="4" s="1"/>
  <c r="BI192" i="4"/>
  <c r="BH192" i="4"/>
  <c r="BG192" i="4"/>
  <c r="BF192" i="4"/>
  <c r="AA192" i="4"/>
  <c r="Y192" i="4"/>
  <c r="W192" i="4"/>
  <c r="BK192" i="4"/>
  <c r="N192" i="4"/>
  <c r="BE192" i="4" s="1"/>
  <c r="BI188" i="4"/>
  <c r="BH188" i="4"/>
  <c r="BG188" i="4"/>
  <c r="BF188" i="4"/>
  <c r="AA188" i="4"/>
  <c r="Y188" i="4"/>
  <c r="W188" i="4"/>
  <c r="BK188" i="4"/>
  <c r="N188" i="4"/>
  <c r="BE188" i="4" s="1"/>
  <c r="BI177" i="4"/>
  <c r="BH177" i="4"/>
  <c r="BG177" i="4"/>
  <c r="BF177" i="4"/>
  <c r="AA177" i="4"/>
  <c r="Y177" i="4"/>
  <c r="W177" i="4"/>
  <c r="BK177" i="4"/>
  <c r="N177" i="4"/>
  <c r="BE177" i="4" s="1"/>
  <c r="BI173" i="4"/>
  <c r="BH173" i="4"/>
  <c r="BG173" i="4"/>
  <c r="BF173" i="4"/>
  <c r="AA173" i="4"/>
  <c r="Y173" i="4"/>
  <c r="W173" i="4"/>
  <c r="BK173" i="4"/>
  <c r="N173" i="4"/>
  <c r="BE173" i="4" s="1"/>
  <c r="BI170" i="4"/>
  <c r="BH170" i="4"/>
  <c r="BG170" i="4"/>
  <c r="BF170" i="4"/>
  <c r="AA170" i="4"/>
  <c r="Y170" i="4"/>
  <c r="W170" i="4"/>
  <c r="BK170" i="4"/>
  <c r="N170" i="4"/>
  <c r="BE170" i="4" s="1"/>
  <c r="BI169" i="4"/>
  <c r="BH169" i="4"/>
  <c r="BG169" i="4"/>
  <c r="BF169" i="4"/>
  <c r="BE169" i="4"/>
  <c r="AA169" i="4"/>
  <c r="Y169" i="4"/>
  <c r="W169" i="4"/>
  <c r="BK169" i="4"/>
  <c r="N169" i="4"/>
  <c r="BI168" i="4"/>
  <c r="BH168" i="4"/>
  <c r="BG168" i="4"/>
  <c r="BF168" i="4"/>
  <c r="AA168" i="4"/>
  <c r="Y168" i="4"/>
  <c r="W168" i="4"/>
  <c r="BK168" i="4"/>
  <c r="N168" i="4"/>
  <c r="BE168" i="4" s="1"/>
  <c r="BI164" i="4"/>
  <c r="BH164" i="4"/>
  <c r="BG164" i="4"/>
  <c r="BF164" i="4"/>
  <c r="AA164" i="4"/>
  <c r="Y164" i="4"/>
  <c r="W164" i="4"/>
  <c r="BK164" i="4"/>
  <c r="N164" i="4"/>
  <c r="BE164" i="4" s="1"/>
  <c r="BI161" i="4"/>
  <c r="BH161" i="4"/>
  <c r="BG161" i="4"/>
  <c r="BF161" i="4"/>
  <c r="AA161" i="4"/>
  <c r="Y161" i="4"/>
  <c r="W161" i="4"/>
  <c r="BK161" i="4"/>
  <c r="N161" i="4"/>
  <c r="BE161" i="4" s="1"/>
  <c r="BI156" i="4"/>
  <c r="BH156" i="4"/>
  <c r="BG156" i="4"/>
  <c r="BF156" i="4"/>
  <c r="AA156" i="4"/>
  <c r="Y156" i="4"/>
  <c r="W156" i="4"/>
  <c r="BK156" i="4"/>
  <c r="N156" i="4"/>
  <c r="BE156" i="4" s="1"/>
  <c r="BI148" i="4"/>
  <c r="BH148" i="4"/>
  <c r="BG148" i="4"/>
  <c r="BF148" i="4"/>
  <c r="AA148" i="4"/>
  <c r="Y148" i="4"/>
  <c r="W148" i="4"/>
  <c r="BK148" i="4"/>
  <c r="N148" i="4"/>
  <c r="BE148" i="4" s="1"/>
  <c r="BI144" i="4"/>
  <c r="BH144" i="4"/>
  <c r="BG144" i="4"/>
  <c r="BF144" i="4"/>
  <c r="AA144" i="4"/>
  <c r="Y144" i="4"/>
  <c r="W144" i="4"/>
  <c r="BK144" i="4"/>
  <c r="N144" i="4"/>
  <c r="BE144" i="4" s="1"/>
  <c r="BI135" i="4"/>
  <c r="BH135" i="4"/>
  <c r="BG135" i="4"/>
  <c r="BF135" i="4"/>
  <c r="AA135" i="4"/>
  <c r="Y135" i="4"/>
  <c r="W135" i="4"/>
  <c r="BK135" i="4"/>
  <c r="N135" i="4"/>
  <c r="BE135" i="4" s="1"/>
  <c r="BI126" i="4"/>
  <c r="BH126" i="4"/>
  <c r="BG126" i="4"/>
  <c r="BF126" i="4"/>
  <c r="AA126" i="4"/>
  <c r="Y126" i="4"/>
  <c r="W126" i="4"/>
  <c r="BK126" i="4"/>
  <c r="N126" i="4"/>
  <c r="BE126" i="4" s="1"/>
  <c r="BI122" i="4"/>
  <c r="BH122" i="4"/>
  <c r="BG122" i="4"/>
  <c r="BF122" i="4"/>
  <c r="BE122" i="4"/>
  <c r="AA122" i="4"/>
  <c r="Y122" i="4"/>
  <c r="W122" i="4"/>
  <c r="BK122" i="4"/>
  <c r="N122" i="4"/>
  <c r="M115" i="4"/>
  <c r="F115" i="4"/>
  <c r="F113" i="4"/>
  <c r="F111" i="4"/>
  <c r="M29" i="4"/>
  <c r="AS92" i="1" s="1"/>
  <c r="M84" i="4"/>
  <c r="F84" i="4"/>
  <c r="F82" i="4"/>
  <c r="F80" i="4"/>
  <c r="O22" i="4"/>
  <c r="E22" i="4"/>
  <c r="M116" i="4" s="1"/>
  <c r="O21" i="4"/>
  <c r="O16" i="4"/>
  <c r="E16" i="4"/>
  <c r="F116" i="4" s="1"/>
  <c r="O15" i="4"/>
  <c r="O10" i="4"/>
  <c r="M82" i="4" s="1"/>
  <c r="F6" i="4"/>
  <c r="F78" i="4" s="1"/>
  <c r="AY91" i="1"/>
  <c r="AX91" i="1"/>
  <c r="BI176" i="3"/>
  <c r="BH176" i="3"/>
  <c r="BG176" i="3"/>
  <c r="BF176" i="3"/>
  <c r="AA176" i="3"/>
  <c r="Y176" i="3"/>
  <c r="W176" i="3"/>
  <c r="BK176" i="3"/>
  <c r="N176" i="3"/>
  <c r="BE176" i="3" s="1"/>
  <c r="BI172" i="3"/>
  <c r="BH172" i="3"/>
  <c r="BG172" i="3"/>
  <c r="BF172" i="3"/>
  <c r="AA172" i="3"/>
  <c r="Y172" i="3"/>
  <c r="W172" i="3"/>
  <c r="BK172" i="3"/>
  <c r="N172" i="3"/>
  <c r="BE172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2" i="3"/>
  <c r="BH162" i="3"/>
  <c r="BG162" i="3"/>
  <c r="BF162" i="3"/>
  <c r="AA162" i="3"/>
  <c r="Y162" i="3"/>
  <c r="W162" i="3"/>
  <c r="BK162" i="3"/>
  <c r="N162" i="3"/>
  <c r="BE162" i="3" s="1"/>
  <c r="BI161" i="3"/>
  <c r="BH161" i="3"/>
  <c r="BG161" i="3"/>
  <c r="BF161" i="3"/>
  <c r="AA161" i="3"/>
  <c r="Y161" i="3"/>
  <c r="W161" i="3"/>
  <c r="BK161" i="3"/>
  <c r="N161" i="3"/>
  <c r="BE161" i="3" s="1"/>
  <c r="BI157" i="3"/>
  <c r="BH157" i="3"/>
  <c r="BG157" i="3"/>
  <c r="BF157" i="3"/>
  <c r="AA157" i="3"/>
  <c r="Y157" i="3"/>
  <c r="W157" i="3"/>
  <c r="BK157" i="3"/>
  <c r="N157" i="3"/>
  <c r="BE157" i="3" s="1"/>
  <c r="BI149" i="3"/>
  <c r="BH149" i="3"/>
  <c r="BG149" i="3"/>
  <c r="BF149" i="3"/>
  <c r="AA149" i="3"/>
  <c r="Y149" i="3"/>
  <c r="W149" i="3"/>
  <c r="BK149" i="3"/>
  <c r="N149" i="3"/>
  <c r="BE149" i="3" s="1"/>
  <c r="BI145" i="3"/>
  <c r="BH145" i="3"/>
  <c r="BG145" i="3"/>
  <c r="BF145" i="3"/>
  <c r="AA145" i="3"/>
  <c r="Y145" i="3"/>
  <c r="W145" i="3"/>
  <c r="BK145" i="3"/>
  <c r="N145" i="3"/>
  <c r="BE145" i="3" s="1"/>
  <c r="BI139" i="3"/>
  <c r="BH139" i="3"/>
  <c r="BG139" i="3"/>
  <c r="BF139" i="3"/>
  <c r="AA139" i="3"/>
  <c r="Y139" i="3"/>
  <c r="W139" i="3"/>
  <c r="BK139" i="3"/>
  <c r="N139" i="3"/>
  <c r="BE139" i="3" s="1"/>
  <c r="BI136" i="3"/>
  <c r="BH136" i="3"/>
  <c r="BG136" i="3"/>
  <c r="BF136" i="3"/>
  <c r="BE136" i="3"/>
  <c r="AA136" i="3"/>
  <c r="Y136" i="3"/>
  <c r="W136" i="3"/>
  <c r="BK136" i="3"/>
  <c r="N136" i="3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BE126" i="3"/>
  <c r="AA126" i="3"/>
  <c r="Y126" i="3"/>
  <c r="W126" i="3"/>
  <c r="BK126" i="3"/>
  <c r="N126" i="3"/>
  <c r="BI122" i="3"/>
  <c r="BH122" i="3"/>
  <c r="BG122" i="3"/>
  <c r="BF122" i="3"/>
  <c r="BE122" i="3"/>
  <c r="AA122" i="3"/>
  <c r="Y122" i="3"/>
  <c r="W122" i="3"/>
  <c r="BK122" i="3"/>
  <c r="N122" i="3"/>
  <c r="BI118" i="3"/>
  <c r="BH118" i="3"/>
  <c r="BG118" i="3"/>
  <c r="BF118" i="3"/>
  <c r="AA118" i="3"/>
  <c r="Y118" i="3"/>
  <c r="W118" i="3"/>
  <c r="BK118" i="3"/>
  <c r="N118" i="3"/>
  <c r="BE118" i="3" s="1"/>
  <c r="M111" i="3"/>
  <c r="F111" i="3"/>
  <c r="F109" i="3"/>
  <c r="F107" i="3"/>
  <c r="M29" i="3"/>
  <c r="AS91" i="1" s="1"/>
  <c r="M84" i="3"/>
  <c r="F84" i="3"/>
  <c r="F82" i="3"/>
  <c r="F80" i="3"/>
  <c r="O22" i="3"/>
  <c r="E22" i="3"/>
  <c r="M112" i="3" s="1"/>
  <c r="O21" i="3"/>
  <c r="O16" i="3"/>
  <c r="E16" i="3"/>
  <c r="F112" i="3" s="1"/>
  <c r="O15" i="3"/>
  <c r="O10" i="3"/>
  <c r="M82" i="3" s="1"/>
  <c r="F6" i="3"/>
  <c r="F78" i="3" s="1"/>
  <c r="AY89" i="1"/>
  <c r="AX89" i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AA116" i="2"/>
  <c r="Y116" i="2"/>
  <c r="W116" i="2"/>
  <c r="BK116" i="2"/>
  <c r="N116" i="2"/>
  <c r="BE116" i="2" s="1"/>
  <c r="BI115" i="2"/>
  <c r="BH115" i="2"/>
  <c r="BG115" i="2"/>
  <c r="BF115" i="2"/>
  <c r="AA115" i="2"/>
  <c r="Y115" i="2"/>
  <c r="W115" i="2"/>
  <c r="BK115" i="2"/>
  <c r="N115" i="2"/>
  <c r="BE115" i="2" s="1"/>
  <c r="BI114" i="2"/>
  <c r="BH114" i="2"/>
  <c r="BG114" i="2"/>
  <c r="BF114" i="2"/>
  <c r="AA114" i="2"/>
  <c r="Y114" i="2"/>
  <c r="W114" i="2"/>
  <c r="BK114" i="2"/>
  <c r="N114" i="2"/>
  <c r="BE114" i="2" s="1"/>
  <c r="M108" i="2"/>
  <c r="F108" i="2"/>
  <c r="F106" i="2"/>
  <c r="F104" i="2"/>
  <c r="M29" i="2"/>
  <c r="AS89" i="1" s="1"/>
  <c r="AS88" i="1" s="1"/>
  <c r="F85" i="2"/>
  <c r="M84" i="2"/>
  <c r="F84" i="2"/>
  <c r="F82" i="2"/>
  <c r="F80" i="2"/>
  <c r="O22" i="2"/>
  <c r="M109" i="2"/>
  <c r="O21" i="2"/>
  <c r="O16" i="2"/>
  <c r="E16" i="2"/>
  <c r="F109" i="2" s="1"/>
  <c r="O15" i="2"/>
  <c r="M82" i="2"/>
  <c r="F6" i="2"/>
  <c r="F78" i="2" s="1"/>
  <c r="AK27" i="1"/>
  <c r="AM83" i="1"/>
  <c r="L83" i="1"/>
  <c r="AM82" i="1"/>
  <c r="L82" i="1"/>
  <c r="AM80" i="1"/>
  <c r="L80" i="1"/>
  <c r="L78" i="1"/>
  <c r="L77" i="1"/>
  <c r="M109" i="3" l="1"/>
  <c r="M113" i="4"/>
  <c r="F85" i="4"/>
  <c r="AS90" i="1"/>
  <c r="AS87" i="1" s="1"/>
  <c r="F85" i="5"/>
  <c r="BK115" i="5"/>
  <c r="BK114" i="5" s="1"/>
  <c r="Y247" i="6"/>
  <c r="H36" i="3"/>
  <c r="BC91" i="1" s="1"/>
  <c r="Y166" i="3"/>
  <c r="AA115" i="5"/>
  <c r="AA114" i="5" s="1"/>
  <c r="AA113" i="5" s="1"/>
  <c r="W295" i="6"/>
  <c r="W294" i="6" s="1"/>
  <c r="Y193" i="6"/>
  <c r="AA295" i="6"/>
  <c r="AA294" i="6" s="1"/>
  <c r="BK121" i="4"/>
  <c r="N121" i="4" s="1"/>
  <c r="N91" i="4" s="1"/>
  <c r="BK113" i="2"/>
  <c r="N113" i="2" s="1"/>
  <c r="N90" i="2" s="1"/>
  <c r="AA121" i="4"/>
  <c r="AA201" i="4"/>
  <c r="BK297" i="4"/>
  <c r="N297" i="4" s="1"/>
  <c r="N97" i="4" s="1"/>
  <c r="M107" i="5"/>
  <c r="H37" i="5"/>
  <c r="BD93" i="1" s="1"/>
  <c r="W238" i="6"/>
  <c r="Y238" i="6"/>
  <c r="M33" i="3"/>
  <c r="AV91" i="1" s="1"/>
  <c r="W113" i="2"/>
  <c r="W112" i="2" s="1"/>
  <c r="AU89" i="1" s="1"/>
  <c r="AU88" i="1" s="1"/>
  <c r="F85" i="3"/>
  <c r="BK117" i="3"/>
  <c r="N117" i="3" s="1"/>
  <c r="N91" i="3" s="1"/>
  <c r="H37" i="3"/>
  <c r="BD91" i="1" s="1"/>
  <c r="BK144" i="3"/>
  <c r="N144" i="3" s="1"/>
  <c r="N92" i="3" s="1"/>
  <c r="AA166" i="3"/>
  <c r="M33" i="4"/>
  <c r="AV92" i="1" s="1"/>
  <c r="BK210" i="4"/>
  <c r="N210" i="4" s="1"/>
  <c r="N93" i="4" s="1"/>
  <c r="BK261" i="4"/>
  <c r="N261" i="4" s="1"/>
  <c r="N94" i="4" s="1"/>
  <c r="M33" i="5"/>
  <c r="AV93" i="1" s="1"/>
  <c r="H34" i="6"/>
  <c r="BA95" i="1" s="1"/>
  <c r="BA94" i="1" s="1"/>
  <c r="AW94" i="1" s="1"/>
  <c r="AA193" i="6"/>
  <c r="AA238" i="6"/>
  <c r="AA247" i="6"/>
  <c r="BK264" i="6"/>
  <c r="N264" i="6" s="1"/>
  <c r="N95" i="6" s="1"/>
  <c r="H33" i="6"/>
  <c r="AZ95" i="1" s="1"/>
  <c r="AZ94" i="1" s="1"/>
  <c r="AV94" i="1" s="1"/>
  <c r="Y113" i="2"/>
  <c r="Y112" i="2" s="1"/>
  <c r="W117" i="3"/>
  <c r="W144" i="3"/>
  <c r="M34" i="4"/>
  <c r="AW92" i="1" s="1"/>
  <c r="W210" i="4"/>
  <c r="W261" i="4"/>
  <c r="M34" i="5"/>
  <c r="AW93" i="1" s="1"/>
  <c r="H35" i="6"/>
  <c r="BB95" i="1" s="1"/>
  <c r="BB94" i="1" s="1"/>
  <c r="AX94" i="1" s="1"/>
  <c r="W264" i="6"/>
  <c r="AA113" i="2"/>
  <c r="AA112" i="2" s="1"/>
  <c r="Y117" i="3"/>
  <c r="Y144" i="3"/>
  <c r="H35" i="4"/>
  <c r="BB92" i="1" s="1"/>
  <c r="Y210" i="4"/>
  <c r="Y261" i="4"/>
  <c r="H35" i="5"/>
  <c r="BB93" i="1" s="1"/>
  <c r="H36" i="6"/>
  <c r="BC95" i="1" s="1"/>
  <c r="BC94" i="1" s="1"/>
  <c r="AY94" i="1" s="1"/>
  <c r="Y264" i="6"/>
  <c r="M106" i="2"/>
  <c r="H34" i="2"/>
  <c r="BA89" i="1" s="1"/>
  <c r="BA88" i="1" s="1"/>
  <c r="AW88" i="1" s="1"/>
  <c r="AA117" i="3"/>
  <c r="AA144" i="3"/>
  <c r="H36" i="4"/>
  <c r="BC92" i="1" s="1"/>
  <c r="AA210" i="4"/>
  <c r="AA261" i="4"/>
  <c r="H36" i="5"/>
  <c r="BC93" i="1" s="1"/>
  <c r="BK122" i="6"/>
  <c r="N122" i="6" s="1"/>
  <c r="N91" i="6" s="1"/>
  <c r="H37" i="6"/>
  <c r="BD95" i="1" s="1"/>
  <c r="BD94" i="1" s="1"/>
  <c r="AA264" i="6"/>
  <c r="BK295" i="6"/>
  <c r="N295" i="6" s="1"/>
  <c r="N98" i="6" s="1"/>
  <c r="H37" i="4"/>
  <c r="BD92" i="1" s="1"/>
  <c r="BK201" i="4"/>
  <c r="N201" i="4" s="1"/>
  <c r="N92" i="4" s="1"/>
  <c r="W122" i="6"/>
  <c r="H35" i="2"/>
  <c r="BB89" i="1" s="1"/>
  <c r="BB88" i="1" s="1"/>
  <c r="H36" i="2"/>
  <c r="BC89" i="1" s="1"/>
  <c r="BC88" i="1" s="1"/>
  <c r="M34" i="3"/>
  <c r="AW91" i="1" s="1"/>
  <c r="BK166" i="3"/>
  <c r="N166" i="3" s="1"/>
  <c r="N93" i="3" s="1"/>
  <c r="W121" i="4"/>
  <c r="W201" i="4"/>
  <c r="Y297" i="4"/>
  <c r="Y296" i="4" s="1"/>
  <c r="W115" i="5"/>
  <c r="W114" i="5" s="1"/>
  <c r="W113" i="5" s="1"/>
  <c r="AU93" i="1" s="1"/>
  <c r="Y122" i="6"/>
  <c r="BK193" i="6"/>
  <c r="N193" i="6" s="1"/>
  <c r="N92" i="6" s="1"/>
  <c r="BK238" i="6"/>
  <c r="N238" i="6" s="1"/>
  <c r="N93" i="6" s="1"/>
  <c r="BK247" i="6"/>
  <c r="N247" i="6" s="1"/>
  <c r="N94" i="6" s="1"/>
  <c r="Y295" i="6"/>
  <c r="Y294" i="6" s="1"/>
  <c r="H37" i="2"/>
  <c r="BD89" i="1" s="1"/>
  <c r="BD88" i="1" s="1"/>
  <c r="H35" i="3"/>
  <c r="BB91" i="1" s="1"/>
  <c r="W166" i="3"/>
  <c r="Y121" i="4"/>
  <c r="Y201" i="4"/>
  <c r="AA297" i="4"/>
  <c r="AA296" i="4" s="1"/>
  <c r="Y115" i="5"/>
  <c r="Y114" i="5" s="1"/>
  <c r="Y113" i="5" s="1"/>
  <c r="AA122" i="6"/>
  <c r="W193" i="6"/>
  <c r="W247" i="6"/>
  <c r="H33" i="2"/>
  <c r="AZ89" i="1" s="1"/>
  <c r="AZ88" i="1" s="1"/>
  <c r="M33" i="2"/>
  <c r="AV89" i="1" s="1"/>
  <c r="M85" i="2"/>
  <c r="F102" i="2"/>
  <c r="M34" i="2"/>
  <c r="AW89" i="1" s="1"/>
  <c r="M85" i="3"/>
  <c r="F105" i="3"/>
  <c r="H33" i="3"/>
  <c r="AZ91" i="1" s="1"/>
  <c r="H34" i="3"/>
  <c r="BA91" i="1" s="1"/>
  <c r="M85" i="4"/>
  <c r="F109" i="4"/>
  <c r="H33" i="4"/>
  <c r="AZ92" i="1" s="1"/>
  <c r="H34" i="4"/>
  <c r="BA92" i="1" s="1"/>
  <c r="M85" i="5"/>
  <c r="F103" i="5"/>
  <c r="H33" i="5"/>
  <c r="AZ93" i="1" s="1"/>
  <c r="H34" i="5"/>
  <c r="BA93" i="1" s="1"/>
  <c r="M82" i="6"/>
  <c r="M85" i="6"/>
  <c r="F110" i="6"/>
  <c r="F117" i="6"/>
  <c r="M33" i="6"/>
  <c r="AV95" i="1" s="1"/>
  <c r="M34" i="6"/>
  <c r="AW95" i="1" s="1"/>
  <c r="BK112" i="2" l="1"/>
  <c r="N112" i="2" s="1"/>
  <c r="N89" i="2" s="1"/>
  <c r="M28" i="2" s="1"/>
  <c r="M31" i="2" s="1"/>
  <c r="AT94" i="1"/>
  <c r="BK296" i="4"/>
  <c r="N296" i="4" s="1"/>
  <c r="N96" i="4" s="1"/>
  <c r="AT93" i="1"/>
  <c r="N115" i="5"/>
  <c r="N91" i="5" s="1"/>
  <c r="BC90" i="1"/>
  <c r="AY90" i="1" s="1"/>
  <c r="Y116" i="3"/>
  <c r="Y115" i="3" s="1"/>
  <c r="AA120" i="4"/>
  <c r="AA119" i="4" s="1"/>
  <c r="BK116" i="3"/>
  <c r="N116" i="3" s="1"/>
  <c r="N90" i="3" s="1"/>
  <c r="AA121" i="6"/>
  <c r="AA120" i="6" s="1"/>
  <c r="Y121" i="6"/>
  <c r="Y120" i="6" s="1"/>
  <c r="AT92" i="1"/>
  <c r="BB90" i="1"/>
  <c r="AX90" i="1" s="1"/>
  <c r="BK120" i="4"/>
  <c r="N120" i="4" s="1"/>
  <c r="N90" i="4" s="1"/>
  <c r="W120" i="4"/>
  <c r="W119" i="4" s="1"/>
  <c r="AU92" i="1" s="1"/>
  <c r="AA116" i="3"/>
  <c r="AA115" i="3" s="1"/>
  <c r="BK294" i="6"/>
  <c r="N294" i="6" s="1"/>
  <c r="N97" i="6" s="1"/>
  <c r="AY88" i="1"/>
  <c r="Y120" i="4"/>
  <c r="Y119" i="4" s="1"/>
  <c r="AX88" i="1"/>
  <c r="BD90" i="1"/>
  <c r="BD87" i="1" s="1"/>
  <c r="W35" i="1" s="1"/>
  <c r="BK121" i="6"/>
  <c r="N121" i="6" s="1"/>
  <c r="N90" i="6" s="1"/>
  <c r="W121" i="6"/>
  <c r="W120" i="6" s="1"/>
  <c r="AU95" i="1" s="1"/>
  <c r="AU94" i="1" s="1"/>
  <c r="W116" i="3"/>
  <c r="W115" i="3" s="1"/>
  <c r="AU91" i="1" s="1"/>
  <c r="AT91" i="1"/>
  <c r="AV88" i="1"/>
  <c r="AT88" i="1" s="1"/>
  <c r="AT95" i="1"/>
  <c r="AZ90" i="1"/>
  <c r="AV90" i="1" s="1"/>
  <c r="N114" i="5"/>
  <c r="N90" i="5" s="1"/>
  <c r="BK113" i="5"/>
  <c r="N113" i="5" s="1"/>
  <c r="N89" i="5" s="1"/>
  <c r="BA90" i="1"/>
  <c r="AT89" i="1"/>
  <c r="L94" i="2" l="1"/>
  <c r="BK120" i="6"/>
  <c r="N120" i="6" s="1"/>
  <c r="N89" i="6" s="1"/>
  <c r="L102" i="6" s="1"/>
  <c r="BK115" i="3"/>
  <c r="N115" i="3" s="1"/>
  <c r="N89" i="3" s="1"/>
  <c r="L97" i="3" s="1"/>
  <c r="BC87" i="1"/>
  <c r="W34" i="1" s="1"/>
  <c r="BK119" i="4"/>
  <c r="N119" i="4" s="1"/>
  <c r="N89" i="4" s="1"/>
  <c r="L101" i="4" s="1"/>
  <c r="AU90" i="1"/>
  <c r="AU87" i="1" s="1"/>
  <c r="BB87" i="1"/>
  <c r="W33" i="1" s="1"/>
  <c r="L95" i="5"/>
  <c r="M28" i="5"/>
  <c r="M31" i="5" s="1"/>
  <c r="AG89" i="1"/>
  <c r="L39" i="2"/>
  <c r="BA87" i="1"/>
  <c r="AW90" i="1"/>
  <c r="AT90" i="1" s="1"/>
  <c r="AZ87" i="1"/>
  <c r="M28" i="6" l="1"/>
  <c r="M31" i="6" s="1"/>
  <c r="AG95" i="1" s="1"/>
  <c r="M28" i="3"/>
  <c r="M31" i="3" s="1"/>
  <c r="AG91" i="1" s="1"/>
  <c r="AY87" i="1"/>
  <c r="AX87" i="1"/>
  <c r="M28" i="4"/>
  <c r="M31" i="4" s="1"/>
  <c r="AG92" i="1" s="1"/>
  <c r="AN92" i="1" s="1"/>
  <c r="W31" i="1"/>
  <c r="AV87" i="1"/>
  <c r="AG93" i="1"/>
  <c r="AN93" i="1" s="1"/>
  <c r="L39" i="5"/>
  <c r="W32" i="1"/>
  <c r="AW87" i="1"/>
  <c r="AK32" i="1" s="1"/>
  <c r="AN89" i="1"/>
  <c r="AG88" i="1"/>
  <c r="L39" i="6" l="1"/>
  <c r="L39" i="3"/>
  <c r="L39" i="4"/>
  <c r="AN88" i="1"/>
  <c r="AT87" i="1"/>
  <c r="AK31" i="1"/>
  <c r="AN95" i="1"/>
  <c r="AG94" i="1"/>
  <c r="AN94" i="1" s="1"/>
  <c r="AG90" i="1"/>
  <c r="AN90" i="1" s="1"/>
  <c r="AN91" i="1"/>
  <c r="AG87" i="1" l="1"/>
  <c r="AK26" i="1" l="1"/>
  <c r="AK29" i="1" s="1"/>
  <c r="AK37" i="1" s="1"/>
  <c r="AG99" i="1"/>
  <c r="AN87" i="1"/>
  <c r="AN99" i="1" s="1"/>
</calcChain>
</file>

<file path=xl/sharedStrings.xml><?xml version="1.0" encoding="utf-8"?>
<sst xmlns="http://schemas.openxmlformats.org/spreadsheetml/2006/main" count="5958" uniqueCount="909">
  <si>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</si>
  <si>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</si>
  <si>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</si>
  <si>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</si>
  <si>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</si>
  <si>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</si>
  <si>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</si>
  <si>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</si>
  <si>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</si>
  <si>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</si>
  <si>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</si>
  <si>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</si>
  <si>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</si>
  <si>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</si>
  <si>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05</t>
  </si>
  <si>
    <t>Stavba:</t>
  </si>
  <si>
    <t>Dětské hřiště č.5. MOb OSTRAVA-JIH, Hrabůvka</t>
  </si>
  <si>
    <t>0,1</t>
  </si>
  <si>
    <t>JKSO:</t>
  </si>
  <si>
    <t>CC-CZ:</t>
  </si>
  <si>
    <t>Místo:</t>
  </si>
  <si>
    <t>Hrabůvka</t>
  </si>
  <si>
    <t>Datum:</t>
  </si>
  <si>
    <t>Objednatel:</t>
  </si>
  <si>
    <t>IČ:</t>
  </si>
  <si>
    <t>Statutární město Ostrava,městský obvod Ostrava-Jih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</si>
  <si>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</si>
  <si>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</si>
  <si>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</si>
  <si>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</si>
  <si>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</si>
  <si>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</si>
  <si>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</si>
  <si>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</si>
  <si>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</si>
  <si>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</si>
  <si>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</si>
  <si>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</si>
  <si>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</si>
  <si>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</si>
  <si>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</si>
  <si>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</si>
  <si>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</si>
  <si>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</si>
  <si>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</si>
  <si>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</si>
  <si>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</si>
  <si>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</si>
  <si>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</si>
  <si>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</si>
  <si>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</si>
  <si>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</si>
  <si>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</si>
  <si>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</si>
  <si>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</si>
  <si>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</si>
  <si>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</si>
  <si>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</si>
  <si>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</si>
  <si>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</si>
  <si>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</si>
  <si>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</si>
  <si>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</si>
  <si>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</si>
  <si>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</si>
  <si>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</si>
  <si>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</si>
  <si>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</si>
  <si>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</si>
  <si>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</si>
  <si>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</si>
  <si>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</si>
  <si>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</si>
  <si>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</si>
  <si>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</si>
  <si>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{9aa2a3df-8a5d-48c2-af7b-798b0f55d4b0}</t>
  </si>
  <si>
    <t>{00000000-0000-0000-0000-000000000000}</t>
  </si>
  <si>
    <t>VON</t>
  </si>
  <si>
    <t>Vedlejší a ostatní náklady</t>
  </si>
  <si>
    <t>1</t>
  </si>
  <si>
    <t>{fa1c00b9-2c49-4479-bf14-11dcfc2f33ad}</t>
  </si>
  <si>
    <t>Vedlejší a ostatní rozpočtové náklady</t>
  </si>
  <si>
    <t>2</t>
  </si>
  <si>
    <t>{f80f07d0-8135-4e76-a0a7-df78f52ff923}</t>
  </si>
  <si>
    <t>01</t>
  </si>
  <si>
    <t>SO1 - Dětské hřiště, terénní úpravy a zpevněné plochy</t>
  </si>
  <si>
    <t>{0e1cf7c8-09f1-4e38-9afe-b77a11dfb8e2}</t>
  </si>
  <si>
    <t>01-0</t>
  </si>
  <si>
    <t>Demolice</t>
  </si>
  <si>
    <t>{dae3c806-413b-4d40-88bf-192ebcdee6cf}</t>
  </si>
  <si>
    <t>01-1</t>
  </si>
  <si>
    <t>Dětské hřiště, terénní úpravy a zpevněné plochy</t>
  </si>
  <si>
    <t>{b072e633-f4be-4f82-ae3c-b32da75a4fd1}</t>
  </si>
  <si>
    <t>01-2</t>
  </si>
  <si>
    <t>Vybavení hřiště</t>
  </si>
  <si>
    <t>{7eb1fa9b-b03a-46b9-ab77-3fe63959686c}</t>
  </si>
  <si>
    <t>02</t>
  </si>
  <si>
    <t>I11 - Vsakovací a retenční objekty vč.drenáží</t>
  </si>
  <si>
    <t>{9ee50162-fa07-4c0c-8d20-a446a49584bc}</t>
  </si>
  <si>
    <t>02-1</t>
  </si>
  <si>
    <t>Vsakovací a retenční objekty vč.drenáží</t>
  </si>
  <si>
    <t>{ade608f4-7834-4d52-a224-ae424b77bc0b}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</si>
  <si>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</si>
  <si>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</si>
  <si>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</si>
  <si>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</si>
  <si>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</si>
  <si>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</si>
  <si>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</si>
  <si>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VON - Vedlejší a ostatní náklady</t>
  </si>
  <si>
    <t>Část:</t>
  </si>
  <si>
    <t>VON - Vedlejší a ostatní rozpočtové náklady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</si>
  <si>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</si>
  <si>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</si>
  <si>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</si>
  <si>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</si>
  <si>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</si>
  <si>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</si>
  <si>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</si>
  <si>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</si>
  <si>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</si>
  <si>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</si>
  <si>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</si>
  <si>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</si>
  <si>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</si>
  <si>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</si>
  <si>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</si>
  <si>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</si>
  <si>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</si>
  <si>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</si>
  <si>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</si>
  <si>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</si>
  <si>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</si>
  <si>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</si>
  <si>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</si>
  <si>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</si>
  <si>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ROZPOCET</t>
  </si>
  <si>
    <t>K</t>
  </si>
  <si>
    <t>012100001</t>
  </si>
  <si>
    <t>Náklady na zařízení staveniště</t>
  </si>
  <si>
    <t>1024</t>
  </si>
  <si>
    <t>1388248793</t>
  </si>
  <si>
    <t>012100002</t>
  </si>
  <si>
    <t>Geodetické vytýčení</t>
  </si>
  <si>
    <t>-1071837849</t>
  </si>
  <si>
    <t>3</t>
  </si>
  <si>
    <t>012100003</t>
  </si>
  <si>
    <t>Geodetické zaměření řešených stavebních objektů po dokončení díla</t>
  </si>
  <si>
    <t>231370889</t>
  </si>
  <si>
    <t>4</t>
  </si>
  <si>
    <t>012100004</t>
  </si>
  <si>
    <t>Geodetické zaměření inženýrských objektů po dokončení díla</t>
  </si>
  <si>
    <t>-1925818408</t>
  </si>
  <si>
    <t>012100005</t>
  </si>
  <si>
    <t>Kompletace dokladové části stavby k předání a převzetí a ZKP (kolaudaci)</t>
  </si>
  <si>
    <t>195469465</t>
  </si>
  <si>
    <t>6</t>
  </si>
  <si>
    <t>012100006</t>
  </si>
  <si>
    <t>Projektová dokumentace skutečného provedení</t>
  </si>
  <si>
    <t>-27317538</t>
  </si>
  <si>
    <t>7</t>
  </si>
  <si>
    <t>012100007</t>
  </si>
  <si>
    <t>Zpracování a předložení harmonogramů</t>
  </si>
  <si>
    <t>87739415</t>
  </si>
  <si>
    <t>8</t>
  </si>
  <si>
    <t>012100008</t>
  </si>
  <si>
    <t>Vyklizení prostoru staveniště</t>
  </si>
  <si>
    <t>1544386622</t>
  </si>
  <si>
    <t>9</t>
  </si>
  <si>
    <t>012100009</t>
  </si>
  <si>
    <t>Závěrečný úklid staveniště a komunikačních tras.</t>
  </si>
  <si>
    <t>-533644246</t>
  </si>
  <si>
    <t>10</t>
  </si>
  <si>
    <t>012100010</t>
  </si>
  <si>
    <t xml:space="preserve">Komplexní vyzkoušení zařízení  </t>
  </si>
  <si>
    <t>-1403978184</t>
  </si>
  <si>
    <t>11</t>
  </si>
  <si>
    <t>012100011</t>
  </si>
  <si>
    <t xml:space="preserve">Zaškolení obsluhy, provozní řády </t>
  </si>
  <si>
    <t>1707081955</t>
  </si>
  <si>
    <t>12</t>
  </si>
  <si>
    <t>012100012</t>
  </si>
  <si>
    <t xml:space="preserve">Poskytnutí zařízení staveniště (jeho části) pro umožnění činnosti TDS, AD, SÚ, pro konání kontrolních dnů </t>
  </si>
  <si>
    <t>-412540811</t>
  </si>
  <si>
    <t>01 - SO1 - Dětské hřiště, terénní úpravy a zpevněné plochy</t>
  </si>
  <si>
    <t>01-0 - Demolice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</si>
  <si>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</si>
  <si>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</si>
  <si>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</si>
  <si>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</si>
  <si>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113106021</t>
  </si>
  <si>
    <t>Rozebrání dlažeb komunikací pro pěší z betonových dlaždic, tvarovek  plochy do 15 m2</t>
  </si>
  <si>
    <t>m2</t>
  </si>
  <si>
    <t>2064724730</t>
  </si>
  <si>
    <t>žlab</t>
  </si>
  <si>
    <t>VV</t>
  </si>
  <si>
    <t>5*0,5</t>
  </si>
  <si>
    <t>Součet</t>
  </si>
  <si>
    <t>111201101</t>
  </si>
  <si>
    <t>Odstranění křovin a stromů průměru kmene do 100 mm i s kořeny z celkové plochy do 1000 m2</t>
  </si>
  <si>
    <t>533320246</t>
  </si>
  <si>
    <t>7*5</t>
  </si>
  <si>
    <t>4*3</t>
  </si>
  <si>
    <t>113107122</t>
  </si>
  <si>
    <t>Odstranění podkladu pl do 50 m2 z kameniva drceného tl 200 mm</t>
  </si>
  <si>
    <t>-1689048104</t>
  </si>
  <si>
    <t>113107136</t>
  </si>
  <si>
    <t>Odstranění podkladu pl do 50 m2 z betonu vyztuženého sítěmi tl 150 mm</t>
  </si>
  <si>
    <t>-195484259</t>
  </si>
  <si>
    <t>betonové plochy</t>
  </si>
  <si>
    <t>42+9</t>
  </si>
  <si>
    <t>113107222</t>
  </si>
  <si>
    <t>Odstranění podkladu pl přes 200 m2 z kameniva drceného tl 200 mm</t>
  </si>
  <si>
    <t>-468135322</t>
  </si>
  <si>
    <t>113202111</t>
  </si>
  <si>
    <t>Vytrhání obrub krajníků obrubníků stojatých</t>
  </si>
  <si>
    <t>m</t>
  </si>
  <si>
    <t>-489628042</t>
  </si>
  <si>
    <t>hřiště</t>
  </si>
  <si>
    <t>162301501</t>
  </si>
  <si>
    <t>Vodorovné přemístění křovin do 5 km D kmene do 100 mm</t>
  </si>
  <si>
    <t>1665231494</t>
  </si>
  <si>
    <t>47*6</t>
  </si>
  <si>
    <t>113107242</t>
  </si>
  <si>
    <t>Odstranění podkladu pl přes 200 m2 živičných tl 100 mm</t>
  </si>
  <si>
    <t>-2115870509</t>
  </si>
  <si>
    <t>549,4</t>
  </si>
  <si>
    <t>-42</t>
  </si>
  <si>
    <t>-9</t>
  </si>
  <si>
    <t>961044111</t>
  </si>
  <si>
    <t>Bourání základů z betonu prostého</t>
  </si>
  <si>
    <t>m3</t>
  </si>
  <si>
    <t>-150480974</t>
  </si>
  <si>
    <t xml:space="preserve">stávající betonové patky </t>
  </si>
  <si>
    <t>0,5*6</t>
  </si>
  <si>
    <t>961055111</t>
  </si>
  <si>
    <t>Bourání základů ze ŽB</t>
  </si>
  <si>
    <t>-2112522213</t>
  </si>
  <si>
    <t>lavičky</t>
  </si>
  <si>
    <t>(10+6)*0,6*0,2</t>
  </si>
  <si>
    <t>(10+6)*0,3*1</t>
  </si>
  <si>
    <t>ohrada pískoviště</t>
  </si>
  <si>
    <t>(10+10+0,6*12)*0,15*1,5</t>
  </si>
  <si>
    <t>(10+10+0,6*12)*0,5*1</t>
  </si>
  <si>
    <t>965082941</t>
  </si>
  <si>
    <t>Odstranění násypů tl přes 200 mm</t>
  </si>
  <si>
    <t>253042302</t>
  </si>
  <si>
    <t>pískoviště</t>
  </si>
  <si>
    <t>10*10*0,5</t>
  </si>
  <si>
    <t>966008112</t>
  </si>
  <si>
    <t>Bourání betonového potrubí do DN 500</t>
  </si>
  <si>
    <t>1177296417</t>
  </si>
  <si>
    <t>13</t>
  </si>
  <si>
    <t>966079881</t>
  </si>
  <si>
    <t>Přerušení různých ocelových profilů průřezu do 700 mm2</t>
  </si>
  <si>
    <t>kus</t>
  </si>
  <si>
    <t>-2125621517</t>
  </si>
  <si>
    <t>prolézačka</t>
  </si>
  <si>
    <t>18</t>
  </si>
  <si>
    <t>14</t>
  </si>
  <si>
    <t>997013111</t>
  </si>
  <si>
    <t>Vnitrostaveništní doprava suti a vybouraných hmot pro budovy v do 6 m s použitím mechanizace</t>
  </si>
  <si>
    <t>t</t>
  </si>
  <si>
    <t>2020871687</t>
  </si>
  <si>
    <t>997013501</t>
  </si>
  <si>
    <t>Odvoz suti a vybouraných hmot na skládku nebo meziskládku do 1 km se složením</t>
  </si>
  <si>
    <t>-79926011</t>
  </si>
  <si>
    <t>16</t>
  </si>
  <si>
    <t>997013509</t>
  </si>
  <si>
    <t>Příplatek k odvozu suti a vybouraných hmot na skládku ZKD 1 km přes 1 km</t>
  </si>
  <si>
    <t>-1996923842</t>
  </si>
  <si>
    <t>377,062*29</t>
  </si>
  <si>
    <t>17</t>
  </si>
  <si>
    <t>997013801</t>
  </si>
  <si>
    <t>Poplatek za uložení stavebního odpadu na skládce (skládkovné)</t>
  </si>
  <si>
    <t>1137387628</t>
  </si>
  <si>
    <t>377,062</t>
  </si>
  <si>
    <t>-90,21</t>
  </si>
  <si>
    <t>997013822</t>
  </si>
  <si>
    <t>Poplatek za uložení stavebního odpadu s oleji nebo ropnými látkami na skládce (skládkovné)</t>
  </si>
  <si>
    <t>104484848</t>
  </si>
  <si>
    <t>01-1 - Dětské hřiště, terénní úpravy a zpevněné plochy</t>
  </si>
  <si>
    <t xml:space="preserve">    2 - Zakládání</t>
  </si>
  <si>
    <t xml:space="preserve">    5 - Komunikace pozemní</t>
  </si>
  <si>
    <t xml:space="preserve">    998 - Přesun hmot</t>
  </si>
  <si>
    <t>M - Práce a dodávky M</t>
  </si>
  <si>
    <t xml:space="preserve">    23-M - Montáže potrubí</t>
  </si>
  <si>
    <t>130001101</t>
  </si>
  <si>
    <t>Příplatek za ztížení vykopávky v blízkosti podzemního vedení</t>
  </si>
  <si>
    <t>-813590386</t>
  </si>
  <si>
    <t>osazení chrániček</t>
  </si>
  <si>
    <t>3*2*0,8*(2+2)</t>
  </si>
  <si>
    <t>131301101</t>
  </si>
  <si>
    <t>Hloubení jam nezapažených v hornině tř. 4 objemu do 100 m3</t>
  </si>
  <si>
    <t>1778752451</t>
  </si>
  <si>
    <t>1,2*0,8*0,5*4</t>
  </si>
  <si>
    <t>0,68*0,68*0,5*4</t>
  </si>
  <si>
    <t>0,6*0,6*0,5*1</t>
  </si>
  <si>
    <t>0,38*0,38*0,1*24</t>
  </si>
  <si>
    <t>0,6*0,6*0,1*6</t>
  </si>
  <si>
    <t>0,5*0,5*0,1</t>
  </si>
  <si>
    <t>131301102</t>
  </si>
  <si>
    <t>Hloubení jam nezapažených v hornině tř. 4 objemu do 1000 m3</t>
  </si>
  <si>
    <t>307306296</t>
  </si>
  <si>
    <t>hloubení "kufru" vč.ornice</t>
  </si>
  <si>
    <t>koberec 5cm</t>
  </si>
  <si>
    <t>99*0,5*1,07</t>
  </si>
  <si>
    <t>koberec 9cm</t>
  </si>
  <si>
    <t>536*0,5*1,07</t>
  </si>
  <si>
    <t>dlažba</t>
  </si>
  <si>
    <t>318*0,6*1,07</t>
  </si>
  <si>
    <t>131301109</t>
  </si>
  <si>
    <t>Příplatek za lepivost u hloubení jam nezapažených v hornině tř. 4</t>
  </si>
  <si>
    <t>950148908</t>
  </si>
  <si>
    <t>3,638</t>
  </si>
  <si>
    <t>543,881</t>
  </si>
  <si>
    <t>162301101</t>
  </si>
  <si>
    <t>Vodorovné přemístění do 500 m výkopku/sypaniny z horniny tř. 1 až 4</t>
  </si>
  <si>
    <t>1594384648</t>
  </si>
  <si>
    <t>převezení zeminy k rozprostření na meziskládku</t>
  </si>
  <si>
    <t>66,71*0,5</t>
  </si>
  <si>
    <t>233*0,3</t>
  </si>
  <si>
    <t>Mezisoučet</t>
  </si>
  <si>
    <t>převezení zeminy k rozprostření  ze skládky</t>
  </si>
  <si>
    <t>103,255</t>
  </si>
  <si>
    <t>162701105</t>
  </si>
  <si>
    <t>Vodorovné přemístění do 10000 m výkopku/sypaniny z horniny tř. 1 až 4</t>
  </si>
  <si>
    <t>239028467</t>
  </si>
  <si>
    <t>-103,255</t>
  </si>
  <si>
    <t>162701109</t>
  </si>
  <si>
    <t>Příplatek k vodorovnému přemístění výkopku/sypaniny z horniny tř. 1 až 4 ZKD 1000 m přes 10000 m</t>
  </si>
  <si>
    <t>1929473118</t>
  </si>
  <si>
    <t>444,264*20</t>
  </si>
  <si>
    <t>167101101</t>
  </si>
  <si>
    <t>Nakládání výkopku z hornin tř. 1 až 4 do 100 m3</t>
  </si>
  <si>
    <t>-1255994614</t>
  </si>
  <si>
    <t>naložení zeminy na meziskládce</t>
  </si>
  <si>
    <t>33,355</t>
  </si>
  <si>
    <t>171201201</t>
  </si>
  <si>
    <t>Uložení sypaniny na skládky</t>
  </si>
  <si>
    <t>1144564584</t>
  </si>
  <si>
    <t>-916795611</t>
  </si>
  <si>
    <t>171201211</t>
  </si>
  <si>
    <t>Poplatek za uložení odpadu ze sypaniny na skládce (skládkovné)</t>
  </si>
  <si>
    <t>-643407441</t>
  </si>
  <si>
    <t>444,264*2,1</t>
  </si>
  <si>
    <t>44</t>
  </si>
  <si>
    <t>181301105</t>
  </si>
  <si>
    <t>Rozprostření ornice tl vrstvy do 300 mm pl do 500 m2 v rovině nebo ve svahu do 1:5</t>
  </si>
  <si>
    <t>-2050323570</t>
  </si>
  <si>
    <t>původní zpevněné plochy bez obnovy</t>
  </si>
  <si>
    <t>233</t>
  </si>
  <si>
    <t>181301107</t>
  </si>
  <si>
    <t>Rozprostření ornice tl vrstvy do 500 mm pl do 500 m2 v rovině nebo ve svahu do 1:5</t>
  </si>
  <si>
    <t>1517098091</t>
  </si>
  <si>
    <t>99*1,07</t>
  </si>
  <si>
    <t>-99</t>
  </si>
  <si>
    <t>536*1,07</t>
  </si>
  <si>
    <t>-536</t>
  </si>
  <si>
    <t>318*1,07</t>
  </si>
  <si>
    <t>-318</t>
  </si>
  <si>
    <t>181411131</t>
  </si>
  <si>
    <t>Založení parkového trávníku výsevem plochy do 1000 m2 v rovině a ve svahu do 1:5</t>
  </si>
  <si>
    <t>1335045981</t>
  </si>
  <si>
    <t>66,71</t>
  </si>
  <si>
    <t>M</t>
  </si>
  <si>
    <t>005724500</t>
  </si>
  <si>
    <t>osivo směs travní golfová I</t>
  </si>
  <si>
    <t>kg</t>
  </si>
  <si>
    <t>-239582246</t>
  </si>
  <si>
    <t>181951102</t>
  </si>
  <si>
    <t>Úprava pláně v hornině tř. 1 až 4 se zhutněním</t>
  </si>
  <si>
    <t>-496542569</t>
  </si>
  <si>
    <t>koberec tl.5cm</t>
  </si>
  <si>
    <t>koberec tl.9cm</t>
  </si>
  <si>
    <t>275313711</t>
  </si>
  <si>
    <t>Základové patky z betonu tř. C 20/25</t>
  </si>
  <si>
    <t>-1346083359</t>
  </si>
  <si>
    <t>275351215</t>
  </si>
  <si>
    <t>Zřízení bednění stěn základových patek</t>
  </si>
  <si>
    <t>1978492822</t>
  </si>
  <si>
    <t>275351216</t>
  </si>
  <si>
    <t>Odstranění bednění stěn základových patek</t>
  </si>
  <si>
    <t>816129022</t>
  </si>
  <si>
    <t>19</t>
  </si>
  <si>
    <t>275362021</t>
  </si>
  <si>
    <t>Výztuž základových patek svařovanými sítěmi Kari</t>
  </si>
  <si>
    <t>-787344579</t>
  </si>
  <si>
    <t>2x Kari 100x100x6</t>
  </si>
  <si>
    <t>6,85*0,00444*2*1,15</t>
  </si>
  <si>
    <t>2,7*2,7*0,00444*2*1,15</t>
  </si>
  <si>
    <t>20</t>
  </si>
  <si>
    <t>564732111</t>
  </si>
  <si>
    <t>Podklad z vibrovaného štěrku VŠ tl 100 mm</t>
  </si>
  <si>
    <t>-742692742</t>
  </si>
  <si>
    <t>318</t>
  </si>
  <si>
    <t>564801111</t>
  </si>
  <si>
    <t>Podklad ze štěrkodrtě ŠD do tl 30 mm</t>
  </si>
  <si>
    <t>657645946</t>
  </si>
  <si>
    <t>99</t>
  </si>
  <si>
    <t>536</t>
  </si>
  <si>
    <t>22</t>
  </si>
  <si>
    <t>564801112</t>
  </si>
  <si>
    <t>Podklad ze štěrkodrtě ŠD tl 40 mm</t>
  </si>
  <si>
    <t>-1854740682</t>
  </si>
  <si>
    <t xml:space="preserve">koberec 5cm </t>
  </si>
  <si>
    <t xml:space="preserve">koberec 9cm </t>
  </si>
  <si>
    <t>23</t>
  </si>
  <si>
    <t>564841111</t>
  </si>
  <si>
    <t>Podklad ze štěrkodrtě ŠD tl 120 mm</t>
  </si>
  <si>
    <t>1045991604</t>
  </si>
  <si>
    <t>24</t>
  </si>
  <si>
    <t>564851111</t>
  </si>
  <si>
    <t>Podklad ze štěrkodrtě ŠD tl 150 mm</t>
  </si>
  <si>
    <t>1031930092</t>
  </si>
  <si>
    <t>žlabovky</t>
  </si>
  <si>
    <t>2*0,6</t>
  </si>
  <si>
    <t>25</t>
  </si>
  <si>
    <t>564861111</t>
  </si>
  <si>
    <t>Podklad ze štěrkodrtě ŠD tl 200 mm</t>
  </si>
  <si>
    <t>1775369018</t>
  </si>
  <si>
    <t xml:space="preserve">dlažba </t>
  </si>
  <si>
    <t>26</t>
  </si>
  <si>
    <t>593235001</t>
  </si>
  <si>
    <t>MTZ gumového koberce tl.5cm na vyrovnaný podklad</t>
  </si>
  <si>
    <t>2115306752</t>
  </si>
  <si>
    <t>27</t>
  </si>
  <si>
    <t>272451001</t>
  </si>
  <si>
    <t>dodávka gumového povrchu tl.5cm</t>
  </si>
  <si>
    <t>1119200238</t>
  </si>
  <si>
    <t>99*1,02</t>
  </si>
  <si>
    <t>28</t>
  </si>
  <si>
    <t>593235002</t>
  </si>
  <si>
    <t>MTZ gumového koberce tl.9cm na vyrovnaný podklad</t>
  </si>
  <si>
    <t>961934905</t>
  </si>
  <si>
    <t>29</t>
  </si>
  <si>
    <t>272451002</t>
  </si>
  <si>
    <t>dodávka gumového povrchu tl.9cm</t>
  </si>
  <si>
    <t>234582148</t>
  </si>
  <si>
    <t>536*1,02</t>
  </si>
  <si>
    <t>30</t>
  </si>
  <si>
    <t>596211113</t>
  </si>
  <si>
    <t>Kladení zámkové dlažby komunikací pro pěší tl 60 mm skupiny A pl přes 300 m2</t>
  </si>
  <si>
    <t>-631392163</t>
  </si>
  <si>
    <t>31</t>
  </si>
  <si>
    <t>592453040</t>
  </si>
  <si>
    <t>dlažba se zámkem tl.6 cm přírodní</t>
  </si>
  <si>
    <t>2115478667</t>
  </si>
  <si>
    <t>318*1,02</t>
  </si>
  <si>
    <t>32</t>
  </si>
  <si>
    <t>916231213</t>
  </si>
  <si>
    <t>Osazení chodníkového obrubníku betonového stojatého s boční opěrou do lože z betonu prostého</t>
  </si>
  <si>
    <t>-276919776</t>
  </si>
  <si>
    <t>59+41+18+28+46</t>
  </si>
  <si>
    <t>33</t>
  </si>
  <si>
    <t>592174090</t>
  </si>
  <si>
    <t>obrubník betonový chodníkový ABO 100x6x30 cm</t>
  </si>
  <si>
    <t>-900666644</t>
  </si>
  <si>
    <t>192*1,02</t>
  </si>
  <si>
    <t>34</t>
  </si>
  <si>
    <t>916271112</t>
  </si>
  <si>
    <t>1232402303</t>
  </si>
  <si>
    <t>46+9+9+23</t>
  </si>
  <si>
    <t>35</t>
  </si>
  <si>
    <t>916991121</t>
  </si>
  <si>
    <t>Lože pod obrubníky, krajníky nebo obruby z dlažebních kostek z betonu prostého</t>
  </si>
  <si>
    <t>-1027759173</t>
  </si>
  <si>
    <t>192*0,3*0,3</t>
  </si>
  <si>
    <t>87*0,3*0,3</t>
  </si>
  <si>
    <t>2*0,7*0,15</t>
  </si>
  <si>
    <t>36</t>
  </si>
  <si>
    <t>919726123</t>
  </si>
  <si>
    <t>Geotextilie pro ochranu, separaci a filtraci netkaná měrná hmotnost do 500 g/m2</t>
  </si>
  <si>
    <t>1527498947</t>
  </si>
  <si>
    <t>37</t>
  </si>
  <si>
    <t>935112111</t>
  </si>
  <si>
    <t>Osazení příkopového žlabu do betonu tl 100 mm z betonových tvárnic š 500 mm</t>
  </si>
  <si>
    <t>-1284787894</t>
  </si>
  <si>
    <t>doplnění žlabovek v místě přerušení chodník</t>
  </si>
  <si>
    <t>38</t>
  </si>
  <si>
    <t>592275180</t>
  </si>
  <si>
    <t>žlabovka betonová TBZ 50x50x13 cm</t>
  </si>
  <si>
    <t>1939529268</t>
  </si>
  <si>
    <t>39</t>
  </si>
  <si>
    <t>953943122</t>
  </si>
  <si>
    <t>Osazování výrobků do 5 kg/kus do betonu bez jejich dodání</t>
  </si>
  <si>
    <t>-1866142329</t>
  </si>
  <si>
    <t>trubka pro kruhovou betonovu patku pr.38cm</t>
  </si>
  <si>
    <t>40</t>
  </si>
  <si>
    <t>286112390</t>
  </si>
  <si>
    <t>trubka KGEM s hrdlem 150X4,0X1M SN4KOEX,PVC</t>
  </si>
  <si>
    <t>-1946684507</t>
  </si>
  <si>
    <t>41</t>
  </si>
  <si>
    <t>998222012</t>
  </si>
  <si>
    <t>Přesun hmot pro tělovýchovné plochy</t>
  </si>
  <si>
    <t>1321937434</t>
  </si>
  <si>
    <t>42</t>
  </si>
  <si>
    <t>230200101</t>
  </si>
  <si>
    <t>Montáž chrániček podélně půlených do D 219 mm, tl 6,3 mm</t>
  </si>
  <si>
    <t>64</t>
  </si>
  <si>
    <t>2124469639</t>
  </si>
  <si>
    <t>3*(2+2)</t>
  </si>
  <si>
    <t>43</t>
  </si>
  <si>
    <t>286001</t>
  </si>
  <si>
    <t>chránička dělená dl.3,0m</t>
  </si>
  <si>
    <t>256</t>
  </si>
  <si>
    <t>1195535240</t>
  </si>
  <si>
    <t>01-2 - Vybavení hřiště</t>
  </si>
  <si>
    <t>-883891486</t>
  </si>
  <si>
    <t>Montáž</t>
  </si>
  <si>
    <t>361099760</t>
  </si>
  <si>
    <t>363365124</t>
  </si>
  <si>
    <t>-789007364</t>
  </si>
  <si>
    <t>1834471834</t>
  </si>
  <si>
    <t>-1234351777</t>
  </si>
  <si>
    <t>1931275298</t>
  </si>
  <si>
    <t>2126688088</t>
  </si>
  <si>
    <t>1764178183</t>
  </si>
  <si>
    <t>-372803601</t>
  </si>
  <si>
    <t>1647996446</t>
  </si>
  <si>
    <t>443674205</t>
  </si>
  <si>
    <t>185209019</t>
  </si>
  <si>
    <t>-1342688153</t>
  </si>
  <si>
    <t>1978460560</t>
  </si>
  <si>
    <t>1124657346</t>
  </si>
  <si>
    <t>2062275265</t>
  </si>
  <si>
    <t>1894573552</t>
  </si>
  <si>
    <t>966572248</t>
  </si>
  <si>
    <t>1592309838</t>
  </si>
  <si>
    <t>-188099903</t>
  </si>
  <si>
    <t>-1414338982</t>
  </si>
  <si>
    <t>219594485</t>
  </si>
  <si>
    <t>530456019</t>
  </si>
  <si>
    <t>1451075981</t>
  </si>
  <si>
    <t>757512881</t>
  </si>
  <si>
    <t>-1941489066</t>
  </si>
  <si>
    <t>-2128639228</t>
  </si>
  <si>
    <t>MO-MM-02</t>
  </si>
  <si>
    <t>Odpadkový koš 320 × 400 × 900 mm</t>
  </si>
  <si>
    <t>-942261867</t>
  </si>
  <si>
    <t>22-1</t>
  </si>
  <si>
    <t>-504594282</t>
  </si>
  <si>
    <t>MO-MM-03</t>
  </si>
  <si>
    <t>Stojan na kola 1010 × 650 × 835 mm</t>
  </si>
  <si>
    <t>1961317758</t>
  </si>
  <si>
    <t>23-1</t>
  </si>
  <si>
    <t>-1376107961</t>
  </si>
  <si>
    <t>MO-MM-04</t>
  </si>
  <si>
    <t>Informační cedule 200 × 1310 × 1880 mm</t>
  </si>
  <si>
    <t>-1054802600</t>
  </si>
  <si>
    <t>24-1</t>
  </si>
  <si>
    <t>479173777</t>
  </si>
  <si>
    <t>02 - I11 - Vsakovací a retenční objekty vč.drenáží</t>
  </si>
  <si>
    <t>02-1 - Vsakovací a retenční objekty vč.drenáží</t>
  </si>
  <si>
    <t xml:space="preserve">    3 - Svislé a kompletní konstrukce</t>
  </si>
  <si>
    <t xml:space="preserve">    4 - Vodorovné konstrukce</t>
  </si>
  <si>
    <t xml:space="preserve">    8 - Trubní vedení</t>
  </si>
  <si>
    <t>PSV - Práce a dodávky PSV</t>
  </si>
  <si>
    <t xml:space="preserve">    711 - Izolace proti vodě, vlhkosti a plynům</t>
  </si>
  <si>
    <t>-2071356911</t>
  </si>
  <si>
    <t>retenční nádrž</t>
  </si>
  <si>
    <t>4,4*3,2*(2,25-0,5)</t>
  </si>
  <si>
    <t>5,6*3,2*(2,25-0,5)</t>
  </si>
  <si>
    <t>vsakovací vrt</t>
  </si>
  <si>
    <t>4*4*2,65*2</t>
  </si>
  <si>
    <t>-1245157128</t>
  </si>
  <si>
    <t>132301101</t>
  </si>
  <si>
    <t>Hloubení rýh š do 600 mm v hornině tř. 4 objemu do 100 m3</t>
  </si>
  <si>
    <t>-1512391540</t>
  </si>
  <si>
    <t>drenáže</t>
  </si>
  <si>
    <t>225*0,4*0,5</t>
  </si>
  <si>
    <t>kanalizace</t>
  </si>
  <si>
    <t>23*0,6*0,7</t>
  </si>
  <si>
    <t>132301109</t>
  </si>
  <si>
    <t>Příplatek za lepivost k hloubení rýh š do 600 mm v hornině tř. 4</t>
  </si>
  <si>
    <t>-547366623</t>
  </si>
  <si>
    <t>161101101</t>
  </si>
  <si>
    <t>Svislé přemístění výkopku z horniny tř. 1 až 4 hl výkopu do 2,5 m</t>
  </si>
  <si>
    <t>503740988</t>
  </si>
  <si>
    <t>161101102</t>
  </si>
  <si>
    <t>Svislé přemístění výkopku z horniny tř. 1 až 4 hl výkopu do 4 m</t>
  </si>
  <si>
    <t>1523695529</t>
  </si>
  <si>
    <t>797821610</t>
  </si>
  <si>
    <t>140,8</t>
  </si>
  <si>
    <t>54,66</t>
  </si>
  <si>
    <t>-93,764</t>
  </si>
  <si>
    <t>2127494749</t>
  </si>
  <si>
    <t>101,696*20</t>
  </si>
  <si>
    <t>638388466</t>
  </si>
  <si>
    <t>-655309376</t>
  </si>
  <si>
    <t>101,696*2,1</t>
  </si>
  <si>
    <t>175101201</t>
  </si>
  <si>
    <t>Obsypání objektu původním terénem sypaninou bez prohození, uloženou do 3 m</t>
  </si>
  <si>
    <t>-107471813</t>
  </si>
  <si>
    <t>-2,8*1,6*1,4</t>
  </si>
  <si>
    <t>-4*1,6*1,4</t>
  </si>
  <si>
    <t>-2,25*2,25*2,5*2</t>
  </si>
  <si>
    <t>retenční nádrž - podsyp</t>
  </si>
  <si>
    <t>-3,4*2,2*0,2</t>
  </si>
  <si>
    <t>-4,6*2,2*0,2</t>
  </si>
  <si>
    <t>-3,4*2,2*0,05</t>
  </si>
  <si>
    <t>-4,6*2,2*0,05</t>
  </si>
  <si>
    <t>-podkladní beton</t>
  </si>
  <si>
    <t>-2,091</t>
  </si>
  <si>
    <t>175111101</t>
  </si>
  <si>
    <t>Obsypání potrubí ručně sypaninou bez prohození, uloženou do 3 m</t>
  </si>
  <si>
    <t>340551446</t>
  </si>
  <si>
    <t>2,8*1,6*1,4</t>
  </si>
  <si>
    <t>-2,4*1,2*1,2</t>
  </si>
  <si>
    <t>4*1,6*1,4</t>
  </si>
  <si>
    <t>-3,6*1,2*1,2</t>
  </si>
  <si>
    <t>583336510</t>
  </si>
  <si>
    <t>kamenivo těžené hrubé  frakce 8-16</t>
  </si>
  <si>
    <t>-1395442719</t>
  </si>
  <si>
    <t>6,592*2</t>
  </si>
  <si>
    <t>1496660473</t>
  </si>
  <si>
    <t>4,4*3,2</t>
  </si>
  <si>
    <t>5,6*3,2</t>
  </si>
  <si>
    <t>4*4</t>
  </si>
  <si>
    <t>211561111</t>
  </si>
  <si>
    <t>Výplň odvodňovacích žeber nebo trativodů kamenivem hrubým drceným frakce 4 až 16 mm</t>
  </si>
  <si>
    <t>1126919588</t>
  </si>
  <si>
    <t>211971110</t>
  </si>
  <si>
    <t>Zřízení opláštění žeber nebo trativodů geotextilií v rýze nebo zářezu sklonu do 1:2</t>
  </si>
  <si>
    <t>-1728597891</t>
  </si>
  <si>
    <t>225*2</t>
  </si>
  <si>
    <t>693111460</t>
  </si>
  <si>
    <t xml:space="preserve">textilie 300 g/m2 </t>
  </si>
  <si>
    <t>1288677135</t>
  </si>
  <si>
    <t>450*1,15</t>
  </si>
  <si>
    <t>212755214</t>
  </si>
  <si>
    <t>Trativody z drenážních trubek plastových flexibilních D 100 mm bez lože</t>
  </si>
  <si>
    <t>1799873053</t>
  </si>
  <si>
    <t>242111113</t>
  </si>
  <si>
    <t>Osazení pláště kopané studny z betonových skruží celokruhových DN 1 m</t>
  </si>
  <si>
    <t>-494837168</t>
  </si>
  <si>
    <t>2,5*2</t>
  </si>
  <si>
    <t>592243060</t>
  </si>
  <si>
    <t>skruž betonová šachetní D100x50x12 cm se stupadly</t>
  </si>
  <si>
    <t>-934896800</t>
  </si>
  <si>
    <t>592241680</t>
  </si>
  <si>
    <t>skruž betonová přechodová 62,5/100x60x12 cm se stupadly</t>
  </si>
  <si>
    <t>385964226</t>
  </si>
  <si>
    <t>242791113</t>
  </si>
  <si>
    <t xml:space="preserve">Zapuštění zárubnice z plastických hmot hl do 50 m DN nad 250 do 300 vč.vyvrtání </t>
  </si>
  <si>
    <t>-989712149</t>
  </si>
  <si>
    <t>11+11</t>
  </si>
  <si>
    <t>286103020</t>
  </si>
  <si>
    <t>trubka pro vrtané studny PVC D 160 x 3,6 x 4000 mm</t>
  </si>
  <si>
    <t>1541617414</t>
  </si>
  <si>
    <t>242941111</t>
  </si>
  <si>
    <t>Vytvoření filtru obalením zárubnice síťovinou</t>
  </si>
  <si>
    <t>-563876793</t>
  </si>
  <si>
    <t>3,14*0,16*22</t>
  </si>
  <si>
    <t>247531111</t>
  </si>
  <si>
    <t>Obsyp zárubnice z kameniva 4-8mm</t>
  </si>
  <si>
    <t>-2064263709</t>
  </si>
  <si>
    <t>3,14*0,15*0,15*(11+11)</t>
  </si>
  <si>
    <t>-3,14*0,08*0,08*(11+11)</t>
  </si>
  <si>
    <t>247681114</t>
  </si>
  <si>
    <t>Těsnění z jílu se zhutněním</t>
  </si>
  <si>
    <t>758197760</t>
  </si>
  <si>
    <t>2,25*2,25*2,5*2</t>
  </si>
  <si>
    <t>-3,14*0,62*0,62*2,5*2</t>
  </si>
  <si>
    <t>581251100</t>
  </si>
  <si>
    <t xml:space="preserve">jíl surový  </t>
  </si>
  <si>
    <t>-358156000</t>
  </si>
  <si>
    <t>19,278*2,2</t>
  </si>
  <si>
    <t>271532212</t>
  </si>
  <si>
    <t>Podsyp pod základové konstrukce se zhutněním z hrubého kameniva frakce 0 až 32 mm</t>
  </si>
  <si>
    <t>-1532480124</t>
  </si>
  <si>
    <t>3,4*2,2*0,2</t>
  </si>
  <si>
    <t>4,6*2,2*0,2</t>
  </si>
  <si>
    <t>271562211</t>
  </si>
  <si>
    <t>Podsyp pod základové konstrukce se zhutněním z drobného kameniva frakce 0 až 4 mm</t>
  </si>
  <si>
    <t>-1942386120</t>
  </si>
  <si>
    <t>3,4*2,2*0,05</t>
  </si>
  <si>
    <t>4,6*2,2*0,05</t>
  </si>
  <si>
    <t>382413114</t>
  </si>
  <si>
    <t xml:space="preserve">Osazení a montáž jímky do 4000 l </t>
  </si>
  <si>
    <t>921794428</t>
  </si>
  <si>
    <t>562415590</t>
  </si>
  <si>
    <t xml:space="preserve">box akumulační na dešťovou vodu </t>
  </si>
  <si>
    <t>-1315891946</t>
  </si>
  <si>
    <t>562415630</t>
  </si>
  <si>
    <t>spojka - klip</t>
  </si>
  <si>
    <t>1694370123</t>
  </si>
  <si>
    <t>562415640</t>
  </si>
  <si>
    <t>spojka - trubka</t>
  </si>
  <si>
    <t>-1863447246</t>
  </si>
  <si>
    <t>382413115</t>
  </si>
  <si>
    <t xml:space="preserve">Osazení a montáž jímky do 6000 l </t>
  </si>
  <si>
    <t>-1843144520</t>
  </si>
  <si>
    <t>968338670</t>
  </si>
  <si>
    <t>-371230120</t>
  </si>
  <si>
    <t>1339208697</t>
  </si>
  <si>
    <t>451572111</t>
  </si>
  <si>
    <t>Lože pod potrubí otevřený výkop z kameniva drobného těženého</t>
  </si>
  <si>
    <t>2094429563</t>
  </si>
  <si>
    <t>452311141</t>
  </si>
  <si>
    <t>Podkladní desky z betonu prostého tř. C 16/20 otevřený výkop</t>
  </si>
  <si>
    <t>-1033673532</t>
  </si>
  <si>
    <t>2,3*2,3*0,15*2</t>
  </si>
  <si>
    <t>šachty</t>
  </si>
  <si>
    <t>0,6*0,6*0,2*7</t>
  </si>
  <si>
    <t>452351101</t>
  </si>
  <si>
    <t>Bednění podkladních desek nebo bloků nebo sedlového lože otevřený výkop</t>
  </si>
  <si>
    <t>-1088863879</t>
  </si>
  <si>
    <t>(2,3+2,3)*2*0,15*2</t>
  </si>
  <si>
    <t>(0,6+0,6)*2*0,2*7</t>
  </si>
  <si>
    <t>871315211</t>
  </si>
  <si>
    <t>Kanalizační potrubí z tvrdého PVC-systém tuhost třídy SN4 DN160</t>
  </si>
  <si>
    <t>-1087060080</t>
  </si>
  <si>
    <t>877315211</t>
  </si>
  <si>
    <t>Montáž tvarovek z tvrdého PVC-systém nebo z polypropylenu-systém jednoosé DN 160</t>
  </si>
  <si>
    <t>1738459605</t>
  </si>
  <si>
    <t>286113630</t>
  </si>
  <si>
    <t>koleno kanalizace plastové 160x87°</t>
  </si>
  <si>
    <t>2128153653</t>
  </si>
  <si>
    <t>-391512545</t>
  </si>
  <si>
    <t>45</t>
  </si>
  <si>
    <t>286115680</t>
  </si>
  <si>
    <t>objímka převlečná kanalizace plastové DN 160</t>
  </si>
  <si>
    <t>1431399958</t>
  </si>
  <si>
    <t>46</t>
  </si>
  <si>
    <t>894812149</t>
  </si>
  <si>
    <t>Příplatek k rourám revizní a čistící šachty z PP DN 315 za uříznutí šachtové roury</t>
  </si>
  <si>
    <t>2035481108</t>
  </si>
  <si>
    <t>47</t>
  </si>
  <si>
    <t>895941111</t>
  </si>
  <si>
    <t xml:space="preserve">Zřízení vpusti </t>
  </si>
  <si>
    <t>-1511595212</t>
  </si>
  <si>
    <t>48</t>
  </si>
  <si>
    <t>2866150201</t>
  </si>
  <si>
    <t>dno šachtové uliční vpusti DN 315</t>
  </si>
  <si>
    <t>-409333688</t>
  </si>
  <si>
    <t>49</t>
  </si>
  <si>
    <t>286616520</t>
  </si>
  <si>
    <t>roura šachtová bez hrdla plastová korugovaná 315/2000 mm</t>
  </si>
  <si>
    <t>-429582585</t>
  </si>
  <si>
    <t>50</t>
  </si>
  <si>
    <t>286618000</t>
  </si>
  <si>
    <t>těsnění šachtové roury 315 mm</t>
  </si>
  <si>
    <t>-1316631994</t>
  </si>
  <si>
    <t>51</t>
  </si>
  <si>
    <t>286618380</t>
  </si>
  <si>
    <t>spojka 100 mm</t>
  </si>
  <si>
    <t>-495032926</t>
  </si>
  <si>
    <t>52</t>
  </si>
  <si>
    <t>286618420</t>
  </si>
  <si>
    <t>spojka 160 mm</t>
  </si>
  <si>
    <t>515165410</t>
  </si>
  <si>
    <t>53</t>
  </si>
  <si>
    <t>286618520</t>
  </si>
  <si>
    <t>vrták pro spojku D 100 mm</t>
  </si>
  <si>
    <t>-1732494995</t>
  </si>
  <si>
    <t>54</t>
  </si>
  <si>
    <t>286618540</t>
  </si>
  <si>
    <t>vrták pro spojku D 160 mm</t>
  </si>
  <si>
    <t>-172157171</t>
  </si>
  <si>
    <t>55</t>
  </si>
  <si>
    <t>286616700</t>
  </si>
  <si>
    <t>roura teleskopická plastová(bez těsnění) 315/375 mm</t>
  </si>
  <si>
    <t>-1174187408</t>
  </si>
  <si>
    <t>56</t>
  </si>
  <si>
    <t>286617810</t>
  </si>
  <si>
    <t>revizní šachty D 400 - litinová dešťová mříž 315/12,5t čtverec do teleskopu</t>
  </si>
  <si>
    <t>-1352963407</t>
  </si>
  <si>
    <t>57</t>
  </si>
  <si>
    <t>899103111</t>
  </si>
  <si>
    <t>Osazení poklopů litinových nebo ocelových včetně rámů hmotnosti nad 100 do 150 kg</t>
  </si>
  <si>
    <t>-1963086277</t>
  </si>
  <si>
    <t>58</t>
  </si>
  <si>
    <t>286619350</t>
  </si>
  <si>
    <t>poklop litinový 600 D400</t>
  </si>
  <si>
    <t>-131821645</t>
  </si>
  <si>
    <t>59</t>
  </si>
  <si>
    <t>899623151</t>
  </si>
  <si>
    <t>Obetonování potrubí nebo zdiva stok betonem prostým tř. C 16/20 otevřený výkop</t>
  </si>
  <si>
    <t>-911463379</t>
  </si>
  <si>
    <t xml:space="preserve">těsnění vrtu </t>
  </si>
  <si>
    <t>3,14*0,15*0,15*1*2</t>
  </si>
  <si>
    <t>-3,14*0,08*0,08*1*2</t>
  </si>
  <si>
    <t>60</t>
  </si>
  <si>
    <t>899722111</t>
  </si>
  <si>
    <t>Krytí potrubí z plastů výstražnou fólií z PVC 20 cm</t>
  </si>
  <si>
    <t>-2133851429</t>
  </si>
  <si>
    <t>61</t>
  </si>
  <si>
    <t>998276101</t>
  </si>
  <si>
    <t>Přesun hmot pro trubní vedení z trub z plastických hmot otevřený výkop</t>
  </si>
  <si>
    <t>-2068575247</t>
  </si>
  <si>
    <t>62</t>
  </si>
  <si>
    <t>711471051</t>
  </si>
  <si>
    <t>Provedení vodorovné izolace proti tlakové vodě termoplasty lepenou fólií PVC</t>
  </si>
  <si>
    <t>-1985704181</t>
  </si>
  <si>
    <t>RN01</t>
  </si>
  <si>
    <t>2,4*1,2*2</t>
  </si>
  <si>
    <t>RN02</t>
  </si>
  <si>
    <t>3,6*1,2*2</t>
  </si>
  <si>
    <t>63</t>
  </si>
  <si>
    <t>711472051</t>
  </si>
  <si>
    <t>Provedení svislé izolace proti tlakové vodě termoplasty lepenou fólií PVC</t>
  </si>
  <si>
    <t>618937883</t>
  </si>
  <si>
    <t>(2,4+1,2)*2*1,2</t>
  </si>
  <si>
    <t>(3,6+1,2)*2*1,2</t>
  </si>
  <si>
    <t>283220280</t>
  </si>
  <si>
    <t xml:space="preserve">fólie hydroizolační druh zemní tl 1,5 mm </t>
  </si>
  <si>
    <t>-1143568604</t>
  </si>
  <si>
    <t>14,4*1,15</t>
  </si>
  <si>
    <t>20,16*1,2</t>
  </si>
  <si>
    <t>65</t>
  </si>
  <si>
    <t>711491171</t>
  </si>
  <si>
    <t>Provedení izolace proti tlakové vodě vodorovné z textilií vrstva podkladní</t>
  </si>
  <si>
    <t>-1513820956</t>
  </si>
  <si>
    <t>66</t>
  </si>
  <si>
    <t>711491172</t>
  </si>
  <si>
    <t>Provedení izolace proti tlakové vodě vodorovné z textilií vrstva ochranná</t>
  </si>
  <si>
    <t>-68631104</t>
  </si>
  <si>
    <t>67</t>
  </si>
  <si>
    <t>711491271</t>
  </si>
  <si>
    <t>Provedení izolace proti tlakové vodě svislé z textilií vrstva podkladní</t>
  </si>
  <si>
    <t>272631583</t>
  </si>
  <si>
    <t>68</t>
  </si>
  <si>
    <t>711491272</t>
  </si>
  <si>
    <t>Provedení izolace proti tlakové vodě svislé z textilií vrstva ochranná</t>
  </si>
  <si>
    <t>-1669086948</t>
  </si>
  <si>
    <t>69</t>
  </si>
  <si>
    <t>693110620</t>
  </si>
  <si>
    <t>geotextilie 300 g/m2</t>
  </si>
  <si>
    <t>-423630324</t>
  </si>
  <si>
    <t>14,4*1,1</t>
  </si>
  <si>
    <t>20,16*1,15</t>
  </si>
  <si>
    <t>70</t>
  </si>
  <si>
    <t>693110640</t>
  </si>
  <si>
    <t>geotextilie 500 g/m2</t>
  </si>
  <si>
    <t>-1152556943</t>
  </si>
  <si>
    <t>71</t>
  </si>
  <si>
    <t>711762711</t>
  </si>
  <si>
    <t>Izolace proti vodě zesílení izolace u koutů nebo hran přilepením fólie rš 250 nebo 300 mm</t>
  </si>
  <si>
    <t>359827565</t>
  </si>
  <si>
    <t>(1,2+1,2)*2*2</t>
  </si>
  <si>
    <t>2,4*4</t>
  </si>
  <si>
    <t>3,6*4</t>
  </si>
  <si>
    <t>72</t>
  </si>
  <si>
    <t>995591145</t>
  </si>
  <si>
    <t>43,2*0,33*1,2</t>
  </si>
  <si>
    <t>73</t>
  </si>
  <si>
    <t>711767278</t>
  </si>
  <si>
    <t>Izolace proti vodě opracování trubních prostupů folie s dotmelením průměru do 200 mm</t>
  </si>
  <si>
    <t>419386889</t>
  </si>
  <si>
    <t>74</t>
  </si>
  <si>
    <t>286551190</t>
  </si>
  <si>
    <t>materiál pro opracování prostupu (folie, tmel, nerez páska)</t>
  </si>
  <si>
    <t>28489208</t>
  </si>
  <si>
    <t>75</t>
  </si>
  <si>
    <t>998711101</t>
  </si>
  <si>
    <t>Přesun hmot tonážní pro izolace proti vodě, vlhkosti a plynům v objektech výšky do 6 m</t>
  </si>
  <si>
    <t>2005565692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</si>
  <si>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</si>
  <si>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</si>
  <si>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</si>
  <si>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</si>
  <si>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</si>
  <si>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</si>
  <si>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</si>
  <si>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Chodníkový obrubník z pryže barevný kladený vodorovně 100x25x5cm</t>
  </si>
  <si>
    <t>001-001</t>
  </si>
  <si>
    <t xml:space="preserve">    9 - Ostatní konstrukce - vybavení</t>
  </si>
  <si>
    <t>001-002</t>
  </si>
  <si>
    <t>001-003</t>
  </si>
  <si>
    <t>003</t>
  </si>
  <si>
    <t>001-004</t>
  </si>
  <si>
    <t>004</t>
  </si>
  <si>
    <t>001-005</t>
  </si>
  <si>
    <t>Parkour sestava hrazd</t>
  </si>
  <si>
    <t>005</t>
  </si>
  <si>
    <t>001-006</t>
  </si>
  <si>
    <t>006</t>
  </si>
  <si>
    <t>Parkour - balanční trubka - silná + tenká</t>
  </si>
  <si>
    <t>001-007</t>
  </si>
  <si>
    <t>Parkourová lavice</t>
  </si>
  <si>
    <t>007</t>
  </si>
  <si>
    <t>001-008</t>
  </si>
  <si>
    <t>Dubová lavice</t>
  </si>
  <si>
    <t>008</t>
  </si>
  <si>
    <t>001-009</t>
  </si>
  <si>
    <t xml:space="preserve">Multifunkční sportoviště ovál </t>
  </si>
  <si>
    <t>009</t>
  </si>
  <si>
    <t>001-010</t>
  </si>
  <si>
    <t>Lanová pyramida</t>
  </si>
  <si>
    <t>010</t>
  </si>
  <si>
    <t>001-011</t>
  </si>
  <si>
    <t>Houpačka dvojítá</t>
  </si>
  <si>
    <t>011</t>
  </si>
  <si>
    <t>001-012</t>
  </si>
  <si>
    <t>Houpačka hnízdo</t>
  </si>
  <si>
    <t>001-013</t>
  </si>
  <si>
    <t>Zemní trampolína</t>
  </si>
  <si>
    <t>012</t>
  </si>
  <si>
    <t>013</t>
  </si>
  <si>
    <t>001-014</t>
  </si>
  <si>
    <t>Multifunkční věž</t>
  </si>
  <si>
    <t>014</t>
  </si>
  <si>
    <t>Parkour - zeď 1, zeď 1+, zdi 1+2, zdi 1+1+1</t>
  </si>
  <si>
    <t>Kopeček s tunelem vč. lité pryže</t>
  </si>
  <si>
    <t>Multifunkční prvek</t>
  </si>
  <si>
    <t>Pískoviště 4x4M se sedákem, zastíněním 5x5M</t>
  </si>
  <si>
    <t>British Thovt (Czech Republic) s.r.o.</t>
  </si>
  <si>
    <t>Ing. Patrik Salot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</si>
</sst>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1" fillId="0" borderId="16" xfId="0" applyNumberFormat="1" applyFont="1" applyBorder="1" applyAlignment="1">
      <alignment vertical="center"/>
    </xf>
    <xf numFmtId="4" fontId="21" fillId="0" borderId="17" xfId="0" applyNumberFormat="1" applyFont="1" applyBorder="1" applyAlignment="1">
      <alignment vertical="center"/>
    </xf>
    <xf numFmtId="166" fontId="21" fillId="0" borderId="17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6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9" fillId="0" borderId="0" xfId="1" applyFont="1" applyAlignment="1" applyProtection="1">
      <alignment horizontal="center" vertical="center"/>
    </xf>
    <xf numFmtId="0" fontId="42" fillId="2" borderId="0" xfId="1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41" fillId="2" borderId="0" xfId="0" applyFont="1" applyFill="1" applyAlignment="1" applyProtection="1">
      <alignment vertical="center"/>
    </xf>
    <xf numFmtId="0" fontId="40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14" fontId="2" fillId="0" borderId="0" xfId="0" applyNumberFormat="1" applyFont="1" applyBorder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42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" fontId="6" fillId="0" borderId="0" xfId="0" applyNumberFormat="1" applyFont="1" applyBorder="1" applyAlignment="1"/>
    <xf numFmtId="4" fontId="8" fillId="0" borderId="17" xfId="0" applyNumberFormat="1" applyFont="1" applyBorder="1" applyAlignment="1"/>
    <xf numFmtId="4" fontId="8" fillId="0" borderId="17" xfId="0" applyNumberFormat="1" applyFont="1" applyBorder="1" applyAlignment="1">
      <alignment vertical="center"/>
    </xf>
    <xf numFmtId="0" fontId="35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0" fontId="37" fillId="0" borderId="25" xfId="0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4" fontId="8" fillId="0" borderId="23" xfId="0" applyNumberFormat="1" applyFont="1" applyBorder="1" applyAlignment="1"/>
    <xf numFmtId="4" fontId="8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8D4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65A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7E6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A6A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037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9AA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08D4A.tmp" descr="C:\KROSplusData\System\Temp\rad08D4A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65A2.tmp" descr="C:\KROSplusData\System\Temp\radE65A2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97E6E.tmp" descr="C:\KROSplusData\System\Temp\rad97E6E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EA6A1.tmp" descr="C:\KROSplusData\System\Temp\radEA6A1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90375.tmp" descr="C:\KROSplusData\System\Temp\rad90375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rad69AAB.tmp" descr="C:\KROSplusData\System\Temp\rad69AAB.tmp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0"/>
  <sheetViews>
    <sheetView showGridLines="0" tabSelected="1" workbookViewId="0">
      <pane ySplit="1" topLeftCell="A5" activePane="bottomLeft" state="frozen"/>
      <selection pane="bottomLeft" activeCell="E23" sqref="E23:AN2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94" t="s">
        <v>0</v>
      </c>
      <c r="B1" s="195"/>
      <c r="C1" s="195"/>
      <c r="D1" s="196" t="s">
        <v>1</v>
      </c>
      <c r="E1" s="195"/>
      <c r="F1" s="195"/>
      <c r="G1" s="195"/>
      <c r="H1" s="195"/>
      <c r="I1" s="195"/>
      <c r="J1" s="195"/>
      <c r="K1" s="193" t="s">
        <v>858</v>
      </c>
      <c r="L1" s="193"/>
      <c r="M1" s="193"/>
      <c r="N1" s="193"/>
      <c r="O1" s="193"/>
      <c r="P1" s="193"/>
      <c r="Q1" s="193"/>
      <c r="R1" s="193"/>
      <c r="S1" s="193"/>
      <c r="T1" s="195"/>
      <c r="U1" s="195"/>
      <c r="V1" s="195"/>
      <c r="W1" s="193" t="s">
        <v>859</v>
      </c>
      <c r="X1" s="193"/>
      <c r="Y1" s="193"/>
      <c r="Z1" s="193"/>
      <c r="AA1" s="193"/>
      <c r="AB1" s="193"/>
      <c r="AC1" s="193"/>
      <c r="AD1" s="193"/>
      <c r="AE1" s="193"/>
      <c r="AF1" s="193"/>
      <c r="AG1" s="195"/>
      <c r="AH1" s="195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</row>
    <row r="2" spans="1:73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R2" s="199" t="s">
        <v>6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8" t="s">
        <v>7</v>
      </c>
      <c r="BT2" s="18" t="s">
        <v>8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3" ht="36.950000000000003" customHeight="1" x14ac:dyDescent="0.3">
      <c r="B4" s="22"/>
      <c r="C4" s="228" t="s">
        <v>10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4"/>
      <c r="AS4" s="25" t="s">
        <v>11</v>
      </c>
      <c r="BS4" s="18" t="s">
        <v>12</v>
      </c>
    </row>
    <row r="5" spans="1:73" ht="14.45" customHeight="1" x14ac:dyDescent="0.3">
      <c r="B5" s="22"/>
      <c r="C5" s="23"/>
      <c r="D5" s="26" t="s">
        <v>13</v>
      </c>
      <c r="E5" s="23"/>
      <c r="F5" s="23"/>
      <c r="G5" s="23"/>
      <c r="H5" s="23"/>
      <c r="I5" s="23"/>
      <c r="J5" s="23"/>
      <c r="K5" s="235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3"/>
      <c r="AQ5" s="24"/>
      <c r="BS5" s="18" t="s">
        <v>7</v>
      </c>
    </row>
    <row r="6" spans="1:73" ht="36.950000000000003" customHeight="1" x14ac:dyDescent="0.3">
      <c r="B6" s="22"/>
      <c r="C6" s="23"/>
      <c r="D6" s="28" t="s">
        <v>15</v>
      </c>
      <c r="E6" s="23"/>
      <c r="F6" s="23"/>
      <c r="G6" s="23"/>
      <c r="H6" s="23"/>
      <c r="I6" s="23"/>
      <c r="J6" s="23"/>
      <c r="K6" s="236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3"/>
      <c r="AQ6" s="24"/>
      <c r="BS6" s="18" t="s">
        <v>17</v>
      </c>
    </row>
    <row r="7" spans="1:73" ht="14.45" customHeight="1" x14ac:dyDescent="0.3">
      <c r="B7" s="22"/>
      <c r="C7" s="23"/>
      <c r="D7" s="29" t="s">
        <v>18</v>
      </c>
      <c r="E7" s="23"/>
      <c r="F7" s="23"/>
      <c r="G7" s="23"/>
      <c r="H7" s="23"/>
      <c r="I7" s="23"/>
      <c r="J7" s="23"/>
      <c r="K7" s="27" t="s">
        <v>3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19</v>
      </c>
      <c r="AL7" s="23"/>
      <c r="AM7" s="23"/>
      <c r="AN7" s="27" t="s">
        <v>3</v>
      </c>
      <c r="AO7" s="23"/>
      <c r="AP7" s="23"/>
      <c r="AQ7" s="24"/>
      <c r="BS7" s="18" t="s">
        <v>17</v>
      </c>
    </row>
    <row r="8" spans="1:73" ht="14.45" customHeight="1" x14ac:dyDescent="0.3">
      <c r="B8" s="22"/>
      <c r="C8" s="23"/>
      <c r="D8" s="29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22</v>
      </c>
      <c r="AL8" s="23"/>
      <c r="AM8" s="23"/>
      <c r="AN8" s="198">
        <v>43794</v>
      </c>
      <c r="AO8" s="23"/>
      <c r="AP8" s="23"/>
      <c r="AQ8" s="24"/>
      <c r="BS8" s="18" t="s">
        <v>17</v>
      </c>
    </row>
    <row r="9" spans="1:73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4"/>
      <c r="BS9" s="18" t="s">
        <v>17</v>
      </c>
    </row>
    <row r="10" spans="1:73" ht="14.45" customHeight="1" x14ac:dyDescent="0.3">
      <c r="B10" s="22"/>
      <c r="C10" s="23"/>
      <c r="D10" s="29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24</v>
      </c>
      <c r="AL10" s="23"/>
      <c r="AM10" s="23"/>
      <c r="AN10" s="27" t="s">
        <v>3</v>
      </c>
      <c r="AO10" s="23"/>
      <c r="AP10" s="23"/>
      <c r="AQ10" s="24"/>
      <c r="BS10" s="18" t="s">
        <v>17</v>
      </c>
    </row>
    <row r="11" spans="1:73" ht="18.399999999999999" customHeight="1" x14ac:dyDescent="0.3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26</v>
      </c>
      <c r="AL11" s="23"/>
      <c r="AM11" s="23"/>
      <c r="AN11" s="27" t="s">
        <v>3</v>
      </c>
      <c r="AO11" s="23"/>
      <c r="AP11" s="23"/>
      <c r="AQ11" s="24"/>
      <c r="BS11" s="18" t="s">
        <v>17</v>
      </c>
    </row>
    <row r="12" spans="1:73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4"/>
      <c r="BS12" s="18" t="s">
        <v>17</v>
      </c>
    </row>
    <row r="13" spans="1:73" ht="14.45" customHeight="1" x14ac:dyDescent="0.3">
      <c r="B13" s="22"/>
      <c r="C13" s="23"/>
      <c r="D13" s="29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24</v>
      </c>
      <c r="AL13" s="23"/>
      <c r="AM13" s="23"/>
      <c r="AN13" s="27" t="s">
        <v>3</v>
      </c>
      <c r="AO13" s="23"/>
      <c r="AP13" s="23"/>
      <c r="AQ13" s="24"/>
      <c r="BS13" s="18" t="s">
        <v>17</v>
      </c>
    </row>
    <row r="14" spans="1:73" ht="15" x14ac:dyDescent="0.3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26</v>
      </c>
      <c r="AL14" s="23"/>
      <c r="AM14" s="23"/>
      <c r="AN14" s="27" t="s">
        <v>3</v>
      </c>
      <c r="AO14" s="23"/>
      <c r="AP14" s="23"/>
      <c r="AQ14" s="24"/>
      <c r="BS14" s="18" t="s">
        <v>17</v>
      </c>
    </row>
    <row r="15" spans="1:73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4"/>
      <c r="BS15" s="18" t="s">
        <v>4</v>
      </c>
    </row>
    <row r="16" spans="1:73" ht="14.45" customHeight="1" x14ac:dyDescent="0.3">
      <c r="B16" s="22"/>
      <c r="C16" s="23"/>
      <c r="D16" s="29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24</v>
      </c>
      <c r="AL16" s="23"/>
      <c r="AM16" s="23"/>
      <c r="AN16" s="27" t="s">
        <v>3</v>
      </c>
      <c r="AO16" s="23"/>
      <c r="AP16" s="23"/>
      <c r="AQ16" s="24"/>
      <c r="BS16" s="18" t="s">
        <v>4</v>
      </c>
    </row>
    <row r="17" spans="2:71" ht="18.399999999999999" customHeight="1" x14ac:dyDescent="0.3">
      <c r="B17" s="22"/>
      <c r="C17" s="23"/>
      <c r="D17" s="23"/>
      <c r="E17" s="27" t="s">
        <v>907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26</v>
      </c>
      <c r="AL17" s="23"/>
      <c r="AM17" s="23"/>
      <c r="AN17" s="27" t="s">
        <v>3</v>
      </c>
      <c r="AO17" s="23"/>
      <c r="AP17" s="23"/>
      <c r="AQ17" s="24"/>
      <c r="BS17" s="18" t="s">
        <v>30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4"/>
      <c r="BS18" s="18" t="s">
        <v>7</v>
      </c>
    </row>
    <row r="19" spans="2:71" ht="14.45" customHeight="1" x14ac:dyDescent="0.3">
      <c r="B19" s="22"/>
      <c r="C19" s="23"/>
      <c r="D19" s="29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24</v>
      </c>
      <c r="AL19" s="23"/>
      <c r="AM19" s="23"/>
      <c r="AN19" s="27" t="s">
        <v>3</v>
      </c>
      <c r="AO19" s="23"/>
      <c r="AP19" s="23"/>
      <c r="AQ19" s="24"/>
      <c r="BS19" s="18" t="s">
        <v>7</v>
      </c>
    </row>
    <row r="20" spans="2:71" ht="18.399999999999999" customHeight="1" x14ac:dyDescent="0.3">
      <c r="B20" s="22"/>
      <c r="C20" s="23"/>
      <c r="D20" s="23"/>
      <c r="E20" s="27" t="s">
        <v>908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26</v>
      </c>
      <c r="AL20" s="23"/>
      <c r="AM20" s="23"/>
      <c r="AN20" s="27" t="s">
        <v>3</v>
      </c>
      <c r="AO20" s="23"/>
      <c r="AP20" s="23"/>
      <c r="AQ20" s="24"/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4"/>
    </row>
    <row r="22" spans="2:71" ht="15" x14ac:dyDescent="0.3">
      <c r="B22" s="22"/>
      <c r="C22" s="23"/>
      <c r="D22" s="29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4"/>
    </row>
    <row r="23" spans="2:71" ht="22.5" customHeight="1" x14ac:dyDescent="0.3">
      <c r="B23" s="22"/>
      <c r="C23" s="23"/>
      <c r="D23" s="23"/>
      <c r="E23" s="237" t="s">
        <v>3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3"/>
      <c r="AP23" s="23"/>
      <c r="AQ23" s="24"/>
    </row>
    <row r="24" spans="2:71" ht="6.95" customHeight="1" x14ac:dyDescent="0.3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4"/>
    </row>
    <row r="25" spans="2:71" ht="6.95" customHeight="1" x14ac:dyDescent="0.3">
      <c r="B25" s="22"/>
      <c r="C25" s="23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3"/>
      <c r="AQ25" s="24"/>
    </row>
    <row r="26" spans="2:71" ht="14.45" customHeight="1" x14ac:dyDescent="0.3">
      <c r="B26" s="22"/>
      <c r="C26" s="23"/>
      <c r="D26" s="31" t="s">
        <v>33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13">
        <f>ROUND(AG87,2)</f>
        <v>0</v>
      </c>
      <c r="AL26" s="214"/>
      <c r="AM26" s="214"/>
      <c r="AN26" s="214"/>
      <c r="AO26" s="214"/>
      <c r="AP26" s="23"/>
      <c r="AQ26" s="24"/>
    </row>
    <row r="27" spans="2:71" ht="14.45" customHeight="1" x14ac:dyDescent="0.3">
      <c r="B27" s="22"/>
      <c r="C27" s="23"/>
      <c r="D27" s="31" t="s">
        <v>34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13">
        <f>ROUND(AG97,2)</f>
        <v>0</v>
      </c>
      <c r="AL27" s="214"/>
      <c r="AM27" s="214"/>
      <c r="AN27" s="214"/>
      <c r="AO27" s="214"/>
      <c r="AP27" s="23"/>
      <c r="AQ27" s="24"/>
    </row>
    <row r="28" spans="2:71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 x14ac:dyDescent="0.3">
      <c r="B29" s="32"/>
      <c r="C29" s="33"/>
      <c r="D29" s="35" t="s">
        <v>35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15">
        <f>ROUND(AK26+AK27,2)</f>
        <v>0</v>
      </c>
      <c r="AL29" s="216"/>
      <c r="AM29" s="216"/>
      <c r="AN29" s="216"/>
      <c r="AO29" s="216"/>
      <c r="AP29" s="33"/>
      <c r="AQ29" s="34"/>
    </row>
    <row r="30" spans="2:71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 x14ac:dyDescent="0.3">
      <c r="B31" s="37"/>
      <c r="C31" s="38"/>
      <c r="D31" s="39" t="s">
        <v>36</v>
      </c>
      <c r="E31" s="38"/>
      <c r="F31" s="39" t="s">
        <v>37</v>
      </c>
      <c r="G31" s="38"/>
      <c r="H31" s="38"/>
      <c r="I31" s="38"/>
      <c r="J31" s="38"/>
      <c r="K31" s="38"/>
      <c r="L31" s="231">
        <v>0.21</v>
      </c>
      <c r="M31" s="232"/>
      <c r="N31" s="232"/>
      <c r="O31" s="232"/>
      <c r="P31" s="38"/>
      <c r="Q31" s="38"/>
      <c r="R31" s="38"/>
      <c r="S31" s="38"/>
      <c r="T31" s="41" t="s">
        <v>38</v>
      </c>
      <c r="U31" s="38"/>
      <c r="V31" s="38"/>
      <c r="W31" s="233">
        <f>ROUND(AZ87+SUM(CD98),2)</f>
        <v>0</v>
      </c>
      <c r="X31" s="232"/>
      <c r="Y31" s="232"/>
      <c r="Z31" s="232"/>
      <c r="AA31" s="232"/>
      <c r="AB31" s="232"/>
      <c r="AC31" s="232"/>
      <c r="AD31" s="232"/>
      <c r="AE31" s="232"/>
      <c r="AF31" s="38"/>
      <c r="AG31" s="38"/>
      <c r="AH31" s="38"/>
      <c r="AI31" s="38"/>
      <c r="AJ31" s="38"/>
      <c r="AK31" s="233">
        <f>ROUND(AV87+SUM(BY98),2)</f>
        <v>0</v>
      </c>
      <c r="AL31" s="232"/>
      <c r="AM31" s="232"/>
      <c r="AN31" s="232"/>
      <c r="AO31" s="232"/>
      <c r="AP31" s="38"/>
      <c r="AQ31" s="42"/>
    </row>
    <row r="32" spans="2:71" s="2" customFormat="1" ht="14.45" customHeight="1" x14ac:dyDescent="0.3">
      <c r="B32" s="37"/>
      <c r="C32" s="38"/>
      <c r="D32" s="38"/>
      <c r="E32" s="38"/>
      <c r="F32" s="39" t="s">
        <v>39</v>
      </c>
      <c r="G32" s="38"/>
      <c r="H32" s="38"/>
      <c r="I32" s="38"/>
      <c r="J32" s="38"/>
      <c r="K32" s="38"/>
      <c r="L32" s="231">
        <v>0.15</v>
      </c>
      <c r="M32" s="232"/>
      <c r="N32" s="232"/>
      <c r="O32" s="232"/>
      <c r="P32" s="38"/>
      <c r="Q32" s="38"/>
      <c r="R32" s="38"/>
      <c r="S32" s="38"/>
      <c r="T32" s="41" t="s">
        <v>38</v>
      </c>
      <c r="U32" s="38"/>
      <c r="V32" s="38"/>
      <c r="W32" s="233">
        <f>ROUND(BA87+SUM(CE98),2)</f>
        <v>0</v>
      </c>
      <c r="X32" s="232"/>
      <c r="Y32" s="232"/>
      <c r="Z32" s="232"/>
      <c r="AA32" s="232"/>
      <c r="AB32" s="232"/>
      <c r="AC32" s="232"/>
      <c r="AD32" s="232"/>
      <c r="AE32" s="232"/>
      <c r="AF32" s="38"/>
      <c r="AG32" s="38"/>
      <c r="AH32" s="38"/>
      <c r="AI32" s="38"/>
      <c r="AJ32" s="38"/>
      <c r="AK32" s="233">
        <f>ROUND(AW87+SUM(BZ98),2)</f>
        <v>0</v>
      </c>
      <c r="AL32" s="232"/>
      <c r="AM32" s="232"/>
      <c r="AN32" s="232"/>
      <c r="AO32" s="232"/>
      <c r="AP32" s="38"/>
      <c r="AQ32" s="42"/>
    </row>
    <row r="33" spans="2:43" s="2" customFormat="1" ht="14.45" hidden="1" customHeight="1" x14ac:dyDescent="0.3">
      <c r="B33" s="37"/>
      <c r="C33" s="38"/>
      <c r="D33" s="38"/>
      <c r="E33" s="38"/>
      <c r="F33" s="39" t="s">
        <v>40</v>
      </c>
      <c r="G33" s="38"/>
      <c r="H33" s="38"/>
      <c r="I33" s="38"/>
      <c r="J33" s="38"/>
      <c r="K33" s="38"/>
      <c r="L33" s="231">
        <v>0.21</v>
      </c>
      <c r="M33" s="232"/>
      <c r="N33" s="232"/>
      <c r="O33" s="232"/>
      <c r="P33" s="38"/>
      <c r="Q33" s="38"/>
      <c r="R33" s="38"/>
      <c r="S33" s="38"/>
      <c r="T33" s="41" t="s">
        <v>38</v>
      </c>
      <c r="U33" s="38"/>
      <c r="V33" s="38"/>
      <c r="W33" s="233">
        <f>ROUND(BB87+SUM(CF98),2)</f>
        <v>0</v>
      </c>
      <c r="X33" s="232"/>
      <c r="Y33" s="232"/>
      <c r="Z33" s="232"/>
      <c r="AA33" s="232"/>
      <c r="AB33" s="232"/>
      <c r="AC33" s="232"/>
      <c r="AD33" s="232"/>
      <c r="AE33" s="232"/>
      <c r="AF33" s="38"/>
      <c r="AG33" s="38"/>
      <c r="AH33" s="38"/>
      <c r="AI33" s="38"/>
      <c r="AJ33" s="38"/>
      <c r="AK33" s="233">
        <v>0</v>
      </c>
      <c r="AL33" s="232"/>
      <c r="AM33" s="232"/>
      <c r="AN33" s="232"/>
      <c r="AO33" s="232"/>
      <c r="AP33" s="38"/>
      <c r="AQ33" s="42"/>
    </row>
    <row r="34" spans="2:43" s="2" customFormat="1" ht="14.45" hidden="1" customHeight="1" x14ac:dyDescent="0.3">
      <c r="B34" s="37"/>
      <c r="C34" s="38"/>
      <c r="D34" s="38"/>
      <c r="E34" s="38"/>
      <c r="F34" s="39" t="s">
        <v>41</v>
      </c>
      <c r="G34" s="38"/>
      <c r="H34" s="38"/>
      <c r="I34" s="38"/>
      <c r="J34" s="38"/>
      <c r="K34" s="38"/>
      <c r="L34" s="231">
        <v>0.15</v>
      </c>
      <c r="M34" s="232"/>
      <c r="N34" s="232"/>
      <c r="O34" s="232"/>
      <c r="P34" s="38"/>
      <c r="Q34" s="38"/>
      <c r="R34" s="38"/>
      <c r="S34" s="38"/>
      <c r="T34" s="41" t="s">
        <v>38</v>
      </c>
      <c r="U34" s="38"/>
      <c r="V34" s="38"/>
      <c r="W34" s="233">
        <f>ROUND(BC87+SUM(CG98),2)</f>
        <v>0</v>
      </c>
      <c r="X34" s="232"/>
      <c r="Y34" s="232"/>
      <c r="Z34" s="232"/>
      <c r="AA34" s="232"/>
      <c r="AB34" s="232"/>
      <c r="AC34" s="232"/>
      <c r="AD34" s="232"/>
      <c r="AE34" s="232"/>
      <c r="AF34" s="38"/>
      <c r="AG34" s="38"/>
      <c r="AH34" s="38"/>
      <c r="AI34" s="38"/>
      <c r="AJ34" s="38"/>
      <c r="AK34" s="233">
        <v>0</v>
      </c>
      <c r="AL34" s="232"/>
      <c r="AM34" s="232"/>
      <c r="AN34" s="232"/>
      <c r="AO34" s="232"/>
      <c r="AP34" s="38"/>
      <c r="AQ34" s="42"/>
    </row>
    <row r="35" spans="2:43" s="2" customFormat="1" ht="14.45" hidden="1" customHeight="1" x14ac:dyDescent="0.3">
      <c r="B35" s="37"/>
      <c r="C35" s="38"/>
      <c r="D35" s="38"/>
      <c r="E35" s="38"/>
      <c r="F35" s="39" t="s">
        <v>42</v>
      </c>
      <c r="G35" s="38"/>
      <c r="H35" s="38"/>
      <c r="I35" s="38"/>
      <c r="J35" s="38"/>
      <c r="K35" s="38"/>
      <c r="L35" s="231">
        <v>0</v>
      </c>
      <c r="M35" s="232"/>
      <c r="N35" s="232"/>
      <c r="O35" s="232"/>
      <c r="P35" s="38"/>
      <c r="Q35" s="38"/>
      <c r="R35" s="38"/>
      <c r="S35" s="38"/>
      <c r="T35" s="41" t="s">
        <v>38</v>
      </c>
      <c r="U35" s="38"/>
      <c r="V35" s="38"/>
      <c r="W35" s="233">
        <f>ROUND(BD87+SUM(CH98),2)</f>
        <v>0</v>
      </c>
      <c r="X35" s="232"/>
      <c r="Y35" s="232"/>
      <c r="Z35" s="232"/>
      <c r="AA35" s="232"/>
      <c r="AB35" s="232"/>
      <c r="AC35" s="232"/>
      <c r="AD35" s="232"/>
      <c r="AE35" s="232"/>
      <c r="AF35" s="38"/>
      <c r="AG35" s="38"/>
      <c r="AH35" s="38"/>
      <c r="AI35" s="38"/>
      <c r="AJ35" s="38"/>
      <c r="AK35" s="233">
        <v>0</v>
      </c>
      <c r="AL35" s="232"/>
      <c r="AM35" s="232"/>
      <c r="AN35" s="232"/>
      <c r="AO35" s="232"/>
      <c r="AP35" s="38"/>
      <c r="AQ35" s="42"/>
    </row>
    <row r="36" spans="2:43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 x14ac:dyDescent="0.3">
      <c r="B37" s="32"/>
      <c r="C37" s="43"/>
      <c r="D37" s="44" t="s">
        <v>43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44</v>
      </c>
      <c r="U37" s="45"/>
      <c r="V37" s="45"/>
      <c r="W37" s="45"/>
      <c r="X37" s="224" t="s">
        <v>45</v>
      </c>
      <c r="Y37" s="225"/>
      <c r="Z37" s="225"/>
      <c r="AA37" s="225"/>
      <c r="AB37" s="225"/>
      <c r="AC37" s="45"/>
      <c r="AD37" s="45"/>
      <c r="AE37" s="45"/>
      <c r="AF37" s="45"/>
      <c r="AG37" s="45"/>
      <c r="AH37" s="45"/>
      <c r="AI37" s="45"/>
      <c r="AJ37" s="45"/>
      <c r="AK37" s="226">
        <f>SUM(AK29:AK35)</f>
        <v>0</v>
      </c>
      <c r="AL37" s="225"/>
      <c r="AM37" s="225"/>
      <c r="AN37" s="225"/>
      <c r="AO37" s="227"/>
      <c r="AP37" s="43"/>
      <c r="AQ37" s="34"/>
    </row>
    <row r="38" spans="2:43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4"/>
    </row>
    <row r="40" spans="2:43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4"/>
    </row>
    <row r="41" spans="2:43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4"/>
    </row>
    <row r="42" spans="2:43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4"/>
    </row>
    <row r="43" spans="2:43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4"/>
    </row>
    <row r="44" spans="2:43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4"/>
    </row>
    <row r="45" spans="2:43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4"/>
    </row>
    <row r="46" spans="2:43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4"/>
    </row>
    <row r="47" spans="2:43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4"/>
    </row>
    <row r="48" spans="2:43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4"/>
    </row>
    <row r="49" spans="2:43" s="1" customFormat="1" ht="15" x14ac:dyDescent="0.3">
      <c r="B49" s="32"/>
      <c r="C49" s="33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47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2"/>
      <c r="C50" s="23"/>
      <c r="D50" s="50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51"/>
      <c r="AA50" s="23"/>
      <c r="AB50" s="23"/>
      <c r="AC50" s="50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51"/>
      <c r="AP50" s="23"/>
      <c r="AQ50" s="24"/>
    </row>
    <row r="51" spans="2:43" x14ac:dyDescent="0.3">
      <c r="B51" s="22"/>
      <c r="C51" s="23"/>
      <c r="D51" s="50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51"/>
      <c r="AA51" s="23"/>
      <c r="AB51" s="23"/>
      <c r="AC51" s="50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51"/>
      <c r="AP51" s="23"/>
      <c r="AQ51" s="24"/>
    </row>
    <row r="52" spans="2:43" x14ac:dyDescent="0.3">
      <c r="B52" s="22"/>
      <c r="C52" s="23"/>
      <c r="D52" s="50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51"/>
      <c r="AA52" s="23"/>
      <c r="AB52" s="23"/>
      <c r="AC52" s="50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51"/>
      <c r="AP52" s="23"/>
      <c r="AQ52" s="24"/>
    </row>
    <row r="53" spans="2:43" x14ac:dyDescent="0.3">
      <c r="B53" s="22"/>
      <c r="C53" s="23"/>
      <c r="D53" s="50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51"/>
      <c r="AA53" s="23"/>
      <c r="AB53" s="23"/>
      <c r="AC53" s="50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51"/>
      <c r="AP53" s="23"/>
      <c r="AQ53" s="24"/>
    </row>
    <row r="54" spans="2:43" x14ac:dyDescent="0.3">
      <c r="B54" s="22"/>
      <c r="C54" s="23"/>
      <c r="D54" s="50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51"/>
      <c r="AA54" s="23"/>
      <c r="AB54" s="23"/>
      <c r="AC54" s="50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51"/>
      <c r="AP54" s="23"/>
      <c r="AQ54" s="24"/>
    </row>
    <row r="55" spans="2:43" x14ac:dyDescent="0.3">
      <c r="B55" s="22"/>
      <c r="C55" s="23"/>
      <c r="D55" s="50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51"/>
      <c r="AA55" s="23"/>
      <c r="AB55" s="23"/>
      <c r="AC55" s="50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51"/>
      <c r="AP55" s="23"/>
      <c r="AQ55" s="24"/>
    </row>
    <row r="56" spans="2:43" x14ac:dyDescent="0.3">
      <c r="B56" s="22"/>
      <c r="C56" s="23"/>
      <c r="D56" s="50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51"/>
      <c r="AA56" s="23"/>
      <c r="AB56" s="23"/>
      <c r="AC56" s="50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51"/>
      <c r="AP56" s="23"/>
      <c r="AQ56" s="24"/>
    </row>
    <row r="57" spans="2:43" x14ac:dyDescent="0.3">
      <c r="B57" s="22"/>
      <c r="C57" s="23"/>
      <c r="D57" s="50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51"/>
      <c r="AA57" s="23"/>
      <c r="AB57" s="23"/>
      <c r="AC57" s="50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51"/>
      <c r="AP57" s="23"/>
      <c r="AQ57" s="24"/>
    </row>
    <row r="58" spans="2:43" s="1" customFormat="1" ht="15" x14ac:dyDescent="0.3">
      <c r="B58" s="32"/>
      <c r="C58" s="33"/>
      <c r="D58" s="52" t="s">
        <v>48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49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48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49</v>
      </c>
      <c r="AN58" s="53"/>
      <c r="AO58" s="55"/>
      <c r="AP58" s="33"/>
      <c r="AQ58" s="34"/>
    </row>
    <row r="59" spans="2:43" x14ac:dyDescent="0.3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4"/>
    </row>
    <row r="60" spans="2:43" s="1" customFormat="1" ht="15" x14ac:dyDescent="0.3">
      <c r="B60" s="32"/>
      <c r="C60" s="33"/>
      <c r="D60" s="47" t="s">
        <v>50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51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2"/>
      <c r="C61" s="23"/>
      <c r="D61" s="50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51"/>
      <c r="AA61" s="23"/>
      <c r="AB61" s="23"/>
      <c r="AC61" s="50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51"/>
      <c r="AP61" s="23"/>
      <c r="AQ61" s="24"/>
    </row>
    <row r="62" spans="2:43" x14ac:dyDescent="0.3">
      <c r="B62" s="22"/>
      <c r="C62" s="23"/>
      <c r="D62" s="50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51"/>
      <c r="AA62" s="23"/>
      <c r="AB62" s="23"/>
      <c r="AC62" s="50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51"/>
      <c r="AP62" s="23"/>
      <c r="AQ62" s="24"/>
    </row>
    <row r="63" spans="2:43" x14ac:dyDescent="0.3">
      <c r="B63" s="22"/>
      <c r="C63" s="23"/>
      <c r="D63" s="50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51"/>
      <c r="AA63" s="23"/>
      <c r="AB63" s="23"/>
      <c r="AC63" s="50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51"/>
      <c r="AP63" s="23"/>
      <c r="AQ63" s="24"/>
    </row>
    <row r="64" spans="2:43" x14ac:dyDescent="0.3">
      <c r="B64" s="22"/>
      <c r="C64" s="23"/>
      <c r="D64" s="50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51"/>
      <c r="AA64" s="23"/>
      <c r="AB64" s="23"/>
      <c r="AC64" s="50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51"/>
      <c r="AP64" s="23"/>
      <c r="AQ64" s="24"/>
    </row>
    <row r="65" spans="2:43" x14ac:dyDescent="0.3">
      <c r="B65" s="22"/>
      <c r="C65" s="23"/>
      <c r="D65" s="50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51"/>
      <c r="AA65" s="23"/>
      <c r="AB65" s="23"/>
      <c r="AC65" s="50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51"/>
      <c r="AP65" s="23"/>
      <c r="AQ65" s="24"/>
    </row>
    <row r="66" spans="2:43" x14ac:dyDescent="0.3">
      <c r="B66" s="22"/>
      <c r="C66" s="23"/>
      <c r="D66" s="50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51"/>
      <c r="AA66" s="23"/>
      <c r="AB66" s="23"/>
      <c r="AC66" s="50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51"/>
      <c r="AP66" s="23"/>
      <c r="AQ66" s="24"/>
    </row>
    <row r="67" spans="2:43" x14ac:dyDescent="0.3">
      <c r="B67" s="22"/>
      <c r="C67" s="23"/>
      <c r="D67" s="50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51"/>
      <c r="AA67" s="23"/>
      <c r="AB67" s="23"/>
      <c r="AC67" s="50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51"/>
      <c r="AP67" s="23"/>
      <c r="AQ67" s="24"/>
    </row>
    <row r="68" spans="2:43" x14ac:dyDescent="0.3">
      <c r="B68" s="22"/>
      <c r="C68" s="23"/>
      <c r="D68" s="50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51"/>
      <c r="AA68" s="23"/>
      <c r="AB68" s="23"/>
      <c r="AC68" s="50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51"/>
      <c r="AP68" s="23"/>
      <c r="AQ68" s="24"/>
    </row>
    <row r="69" spans="2:43" s="1" customFormat="1" ht="15" x14ac:dyDescent="0.3">
      <c r="B69" s="32"/>
      <c r="C69" s="33"/>
      <c r="D69" s="52" t="s">
        <v>48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49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48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49</v>
      </c>
      <c r="AN69" s="53"/>
      <c r="AO69" s="55"/>
      <c r="AP69" s="33"/>
      <c r="AQ69" s="34"/>
    </row>
    <row r="70" spans="2:43" s="1" customFormat="1" ht="6.95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2"/>
      <c r="C76" s="228" t="s">
        <v>52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203"/>
      <c r="Z76" s="203"/>
      <c r="AA76" s="203"/>
      <c r="AB76" s="203"/>
      <c r="AC76" s="203"/>
      <c r="AD76" s="203"/>
      <c r="AE76" s="203"/>
      <c r="AF76" s="203"/>
      <c r="AG76" s="203"/>
      <c r="AH76" s="203"/>
      <c r="AI76" s="203"/>
      <c r="AJ76" s="203"/>
      <c r="AK76" s="203"/>
      <c r="AL76" s="203"/>
      <c r="AM76" s="203"/>
      <c r="AN76" s="203"/>
      <c r="AO76" s="203"/>
      <c r="AP76" s="203"/>
      <c r="AQ76" s="34"/>
    </row>
    <row r="77" spans="2:43" s="3" customFormat="1" ht="14.45" customHeight="1" x14ac:dyDescent="0.3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05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229" t="str">
        <f>K6</f>
        <v>Dětské hřiště č.5. MOb OSTRAVA-JIH, Hrabůvka</v>
      </c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67"/>
      <c r="AQ78" s="68"/>
    </row>
    <row r="79" spans="2:43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 x14ac:dyDescent="0.3">
      <c r="B80" s="32"/>
      <c r="C80" s="29" t="s">
        <v>20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Hrabůvka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22</v>
      </c>
      <c r="AJ80" s="33"/>
      <c r="AK80" s="33"/>
      <c r="AL80" s="33"/>
      <c r="AM80" s="70">
        <f>IF(AN8= "","",AN8)</f>
        <v>43794</v>
      </c>
      <c r="AN80" s="33"/>
      <c r="AO80" s="33"/>
      <c r="AP80" s="33"/>
      <c r="AQ80" s="34"/>
    </row>
    <row r="81" spans="1:76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 x14ac:dyDescent="0.3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Statutární město Ostrava,městský obvod Ostrava-Jih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29</v>
      </c>
      <c r="AJ82" s="33"/>
      <c r="AK82" s="33"/>
      <c r="AL82" s="33"/>
      <c r="AM82" s="212" t="str">
        <f>IF(E17="","",E17)</f>
        <v>British Thovt (Czech Republic) s.r.o.</v>
      </c>
      <c r="AN82" s="203"/>
      <c r="AO82" s="203"/>
      <c r="AP82" s="203"/>
      <c r="AQ82" s="34"/>
      <c r="AS82" s="209" t="s">
        <v>53</v>
      </c>
      <c r="AT82" s="210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 x14ac:dyDescent="0.3">
      <c r="B83" s="32"/>
      <c r="C83" s="29" t="s">
        <v>27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31</v>
      </c>
      <c r="AJ83" s="33"/>
      <c r="AK83" s="33"/>
      <c r="AL83" s="33"/>
      <c r="AM83" s="212" t="str">
        <f>IF(E20="","",E20)</f>
        <v>Ing. Patrik Salot</v>
      </c>
      <c r="AN83" s="203"/>
      <c r="AO83" s="203"/>
      <c r="AP83" s="203"/>
      <c r="AQ83" s="34"/>
      <c r="AS83" s="211"/>
      <c r="AT83" s="203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1"/>
      <c r="AT84" s="203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 x14ac:dyDescent="0.3">
      <c r="B85" s="32"/>
      <c r="C85" s="220" t="s">
        <v>54</v>
      </c>
      <c r="D85" s="221"/>
      <c r="E85" s="221"/>
      <c r="F85" s="221"/>
      <c r="G85" s="221"/>
      <c r="H85" s="72"/>
      <c r="I85" s="222" t="s">
        <v>55</v>
      </c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2" t="s">
        <v>56</v>
      </c>
      <c r="AH85" s="221"/>
      <c r="AI85" s="221"/>
      <c r="AJ85" s="221"/>
      <c r="AK85" s="221"/>
      <c r="AL85" s="221"/>
      <c r="AM85" s="221"/>
      <c r="AN85" s="222" t="s">
        <v>57</v>
      </c>
      <c r="AO85" s="221"/>
      <c r="AP85" s="223"/>
      <c r="AQ85" s="34"/>
      <c r="AS85" s="73" t="s">
        <v>58</v>
      </c>
      <c r="AT85" s="74" t="s">
        <v>59</v>
      </c>
      <c r="AU85" s="74" t="s">
        <v>60</v>
      </c>
      <c r="AV85" s="74" t="s">
        <v>61</v>
      </c>
      <c r="AW85" s="74" t="s">
        <v>62</v>
      </c>
      <c r="AX85" s="74" t="s">
        <v>63</v>
      </c>
      <c r="AY85" s="74" t="s">
        <v>64</v>
      </c>
      <c r="AZ85" s="74" t="s">
        <v>65</v>
      </c>
      <c r="BA85" s="74" t="s">
        <v>66</v>
      </c>
      <c r="BB85" s="74" t="s">
        <v>67</v>
      </c>
      <c r="BC85" s="74" t="s">
        <v>68</v>
      </c>
      <c r="BD85" s="75" t="s">
        <v>69</v>
      </c>
    </row>
    <row r="86" spans="1:76" s="1" customFormat="1" ht="10.9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 x14ac:dyDescent="0.3">
      <c r="B87" s="65"/>
      <c r="C87" s="77" t="s">
        <v>70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01">
        <f>ROUND(AG88+AG90+AG94,2)</f>
        <v>0</v>
      </c>
      <c r="AH87" s="201"/>
      <c r="AI87" s="201"/>
      <c r="AJ87" s="201"/>
      <c r="AK87" s="201"/>
      <c r="AL87" s="201"/>
      <c r="AM87" s="201"/>
      <c r="AN87" s="202">
        <f t="shared" ref="AN87:AN95" si="0">SUM(AG87,AT87)</f>
        <v>0</v>
      </c>
      <c r="AO87" s="202"/>
      <c r="AP87" s="202"/>
      <c r="AQ87" s="68"/>
      <c r="AS87" s="79">
        <f>ROUND(AS88+AS90+AS94,2)</f>
        <v>0</v>
      </c>
      <c r="AT87" s="80">
        <f t="shared" ref="AT87:AT95" si="1">ROUND(SUM(AV87:AW87),2)</f>
        <v>0</v>
      </c>
      <c r="AU87" s="81">
        <f>ROUND(AU88+AU90+AU94,5)</f>
        <v>4273.5689000000002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ROUND(AZ88+AZ90+AZ94,2)</f>
        <v>0</v>
      </c>
      <c r="BA87" s="80">
        <f>ROUND(BA88+BA90+BA94,2)</f>
        <v>0</v>
      </c>
      <c r="BB87" s="80">
        <f>ROUND(BB88+BB90+BB94,2)</f>
        <v>0</v>
      </c>
      <c r="BC87" s="80">
        <f>ROUND(BC88+BC90+BC94,2)</f>
        <v>0</v>
      </c>
      <c r="BD87" s="82">
        <f>ROUND(BD88+BD90+BD94,2)</f>
        <v>0</v>
      </c>
      <c r="BS87" s="83" t="s">
        <v>71</v>
      </c>
      <c r="BT87" s="83" t="s">
        <v>72</v>
      </c>
      <c r="BU87" s="84" t="s">
        <v>73</v>
      </c>
      <c r="BV87" s="83" t="s">
        <v>74</v>
      </c>
      <c r="BW87" s="83" t="s">
        <v>75</v>
      </c>
      <c r="BX87" s="83" t="s">
        <v>76</v>
      </c>
    </row>
    <row r="88" spans="1:76" s="5" customFormat="1" ht="22.5" customHeight="1" x14ac:dyDescent="0.3">
      <c r="B88" s="85"/>
      <c r="C88" s="86"/>
      <c r="D88" s="218" t="s">
        <v>77</v>
      </c>
      <c r="E88" s="207"/>
      <c r="F88" s="207"/>
      <c r="G88" s="207"/>
      <c r="H88" s="207"/>
      <c r="I88" s="87"/>
      <c r="J88" s="218" t="s">
        <v>78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8">
        <f>ROUND(AG89,2)</f>
        <v>0</v>
      </c>
      <c r="AH88" s="207"/>
      <c r="AI88" s="207"/>
      <c r="AJ88" s="207"/>
      <c r="AK88" s="207"/>
      <c r="AL88" s="207"/>
      <c r="AM88" s="207"/>
      <c r="AN88" s="206">
        <f t="shared" si="0"/>
        <v>0</v>
      </c>
      <c r="AO88" s="207"/>
      <c r="AP88" s="207"/>
      <c r="AQ88" s="88"/>
      <c r="AS88" s="89">
        <f>ROUND(AS89,2)</f>
        <v>0</v>
      </c>
      <c r="AT88" s="90">
        <f t="shared" si="1"/>
        <v>0</v>
      </c>
      <c r="AU88" s="91">
        <f>ROUND(AU89,5)</f>
        <v>0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ROUND(AZ89,2)</f>
        <v>0</v>
      </c>
      <c r="BA88" s="90">
        <f>ROUND(BA89,2)</f>
        <v>0</v>
      </c>
      <c r="BB88" s="90">
        <f>ROUND(BB89,2)</f>
        <v>0</v>
      </c>
      <c r="BC88" s="90">
        <f>ROUND(BC89,2)</f>
        <v>0</v>
      </c>
      <c r="BD88" s="92">
        <f>ROUND(BD89,2)</f>
        <v>0</v>
      </c>
      <c r="BS88" s="93" t="s">
        <v>71</v>
      </c>
      <c r="BT88" s="93" t="s">
        <v>79</v>
      </c>
      <c r="BU88" s="93" t="s">
        <v>73</v>
      </c>
      <c r="BV88" s="93" t="s">
        <v>74</v>
      </c>
      <c r="BW88" s="93" t="s">
        <v>80</v>
      </c>
      <c r="BX88" s="93" t="s">
        <v>75</v>
      </c>
    </row>
    <row r="89" spans="1:76" s="6" customFormat="1" ht="22.5" customHeight="1" x14ac:dyDescent="0.3">
      <c r="A89" s="192" t="s">
        <v>860</v>
      </c>
      <c r="B89" s="94"/>
      <c r="C89" s="95"/>
      <c r="D89" s="95"/>
      <c r="E89" s="219" t="s">
        <v>77</v>
      </c>
      <c r="F89" s="205"/>
      <c r="G89" s="205"/>
      <c r="H89" s="205"/>
      <c r="I89" s="205"/>
      <c r="J89" s="95"/>
      <c r="K89" s="219" t="s">
        <v>81</v>
      </c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4">
        <f>'VON - Vedlejší a ostatní ...'!M31</f>
        <v>0</v>
      </c>
      <c r="AH89" s="205"/>
      <c r="AI89" s="205"/>
      <c r="AJ89" s="205"/>
      <c r="AK89" s="205"/>
      <c r="AL89" s="205"/>
      <c r="AM89" s="205"/>
      <c r="AN89" s="204">
        <f t="shared" si="0"/>
        <v>0</v>
      </c>
      <c r="AO89" s="205"/>
      <c r="AP89" s="205"/>
      <c r="AQ89" s="96"/>
      <c r="AS89" s="97">
        <f>'VON - Vedlejší a ostatní ...'!M29</f>
        <v>0</v>
      </c>
      <c r="AT89" s="98">
        <f t="shared" si="1"/>
        <v>0</v>
      </c>
      <c r="AU89" s="99">
        <f>'VON - Vedlejší a ostatní ...'!W112</f>
        <v>0</v>
      </c>
      <c r="AV89" s="98">
        <f>'VON - Vedlejší a ostatní ...'!M33</f>
        <v>0</v>
      </c>
      <c r="AW89" s="98">
        <f>'VON - Vedlejší a ostatní ...'!M34</f>
        <v>0</v>
      </c>
      <c r="AX89" s="98">
        <f>'VON - Vedlejší a ostatní ...'!M35</f>
        <v>0</v>
      </c>
      <c r="AY89" s="98">
        <f>'VON - Vedlejší a ostatní ...'!M36</f>
        <v>0</v>
      </c>
      <c r="AZ89" s="98">
        <f>'VON - Vedlejší a ostatní ...'!H33</f>
        <v>0</v>
      </c>
      <c r="BA89" s="98">
        <f>'VON - Vedlejší a ostatní ...'!H34</f>
        <v>0</v>
      </c>
      <c r="BB89" s="98">
        <f>'VON - Vedlejší a ostatní ...'!H35</f>
        <v>0</v>
      </c>
      <c r="BC89" s="98">
        <f>'VON - Vedlejší a ostatní ...'!H36</f>
        <v>0</v>
      </c>
      <c r="BD89" s="100">
        <f>'VON - Vedlejší a ostatní ...'!H37</f>
        <v>0</v>
      </c>
      <c r="BT89" s="101" t="s">
        <v>82</v>
      </c>
      <c r="BV89" s="101" t="s">
        <v>74</v>
      </c>
      <c r="BW89" s="101" t="s">
        <v>83</v>
      </c>
      <c r="BX89" s="101" t="s">
        <v>80</v>
      </c>
    </row>
    <row r="90" spans="1:76" s="5" customFormat="1" ht="37.5" customHeight="1" x14ac:dyDescent="0.3">
      <c r="B90" s="85"/>
      <c r="C90" s="86"/>
      <c r="D90" s="218" t="s">
        <v>84</v>
      </c>
      <c r="E90" s="207"/>
      <c r="F90" s="207"/>
      <c r="G90" s="207"/>
      <c r="H90" s="207"/>
      <c r="I90" s="87"/>
      <c r="J90" s="218" t="s">
        <v>85</v>
      </c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/>
      <c r="AF90" s="207"/>
      <c r="AG90" s="208">
        <f>ROUND(SUM(AG91:AG93),2)</f>
        <v>0</v>
      </c>
      <c r="AH90" s="207"/>
      <c r="AI90" s="207"/>
      <c r="AJ90" s="207"/>
      <c r="AK90" s="207"/>
      <c r="AL90" s="207"/>
      <c r="AM90" s="207"/>
      <c r="AN90" s="206">
        <f t="shared" si="0"/>
        <v>0</v>
      </c>
      <c r="AO90" s="207"/>
      <c r="AP90" s="207"/>
      <c r="AQ90" s="88"/>
      <c r="AS90" s="89">
        <f>ROUND(SUM(AS91:AS93),2)</f>
        <v>0</v>
      </c>
      <c r="AT90" s="90">
        <f t="shared" si="1"/>
        <v>0</v>
      </c>
      <c r="AU90" s="91">
        <f>ROUND(SUM(AU91:AU93),5)</f>
        <v>2930.6321699999999</v>
      </c>
      <c r="AV90" s="90">
        <f>ROUND(AZ90*L31,2)</f>
        <v>0</v>
      </c>
      <c r="AW90" s="90">
        <f>ROUND(BA90*L32,2)</f>
        <v>0</v>
      </c>
      <c r="AX90" s="90">
        <f>ROUND(BB90*L31,2)</f>
        <v>0</v>
      </c>
      <c r="AY90" s="90">
        <f>ROUND(BC90*L32,2)</f>
        <v>0</v>
      </c>
      <c r="AZ90" s="90">
        <f>ROUND(SUM(AZ91:AZ93),2)</f>
        <v>0</v>
      </c>
      <c r="BA90" s="90">
        <f>ROUND(SUM(BA91:BA93),2)</f>
        <v>0</v>
      </c>
      <c r="BB90" s="90">
        <f>ROUND(SUM(BB91:BB93),2)</f>
        <v>0</v>
      </c>
      <c r="BC90" s="90">
        <f>ROUND(SUM(BC91:BC93),2)</f>
        <v>0</v>
      </c>
      <c r="BD90" s="92">
        <f>ROUND(SUM(BD91:BD93),2)</f>
        <v>0</v>
      </c>
      <c r="BS90" s="93" t="s">
        <v>71</v>
      </c>
      <c r="BT90" s="93" t="s">
        <v>79</v>
      </c>
      <c r="BU90" s="93" t="s">
        <v>73</v>
      </c>
      <c r="BV90" s="93" t="s">
        <v>74</v>
      </c>
      <c r="BW90" s="93" t="s">
        <v>86</v>
      </c>
      <c r="BX90" s="93" t="s">
        <v>75</v>
      </c>
    </row>
    <row r="91" spans="1:76" s="6" customFormat="1" ht="22.5" customHeight="1" x14ac:dyDescent="0.3">
      <c r="A91" s="192" t="s">
        <v>860</v>
      </c>
      <c r="B91" s="94"/>
      <c r="C91" s="95"/>
      <c r="D91" s="95"/>
      <c r="E91" s="219" t="s">
        <v>87</v>
      </c>
      <c r="F91" s="205"/>
      <c r="G91" s="205"/>
      <c r="H91" s="205"/>
      <c r="I91" s="205"/>
      <c r="J91" s="95"/>
      <c r="K91" s="219" t="s">
        <v>88</v>
      </c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4">
        <f>'01-0 - Demolice'!M31</f>
        <v>0</v>
      </c>
      <c r="AH91" s="205"/>
      <c r="AI91" s="205"/>
      <c r="AJ91" s="205"/>
      <c r="AK91" s="205"/>
      <c r="AL91" s="205"/>
      <c r="AM91" s="205"/>
      <c r="AN91" s="204">
        <f t="shared" si="0"/>
        <v>0</v>
      </c>
      <c r="AO91" s="205"/>
      <c r="AP91" s="205"/>
      <c r="AQ91" s="96"/>
      <c r="AS91" s="97">
        <f>'01-0 - Demolice'!M29</f>
        <v>0</v>
      </c>
      <c r="AT91" s="98">
        <f t="shared" si="1"/>
        <v>0</v>
      </c>
      <c r="AU91" s="99">
        <f>'01-0 - Demolice'!W115</f>
        <v>1326.4315180000001</v>
      </c>
      <c r="AV91" s="98">
        <f>'01-0 - Demolice'!M33</f>
        <v>0</v>
      </c>
      <c r="AW91" s="98">
        <f>'01-0 - Demolice'!M34</f>
        <v>0</v>
      </c>
      <c r="AX91" s="98">
        <f>'01-0 - Demolice'!M35</f>
        <v>0</v>
      </c>
      <c r="AY91" s="98">
        <f>'01-0 - Demolice'!M36</f>
        <v>0</v>
      </c>
      <c r="AZ91" s="98">
        <f>'01-0 - Demolice'!H33</f>
        <v>0</v>
      </c>
      <c r="BA91" s="98">
        <f>'01-0 - Demolice'!H34</f>
        <v>0</v>
      </c>
      <c r="BB91" s="98">
        <f>'01-0 - Demolice'!H35</f>
        <v>0</v>
      </c>
      <c r="BC91" s="98">
        <f>'01-0 - Demolice'!H36</f>
        <v>0</v>
      </c>
      <c r="BD91" s="100">
        <f>'01-0 - Demolice'!H37</f>
        <v>0</v>
      </c>
      <c r="BT91" s="101" t="s">
        <v>82</v>
      </c>
      <c r="BV91" s="101" t="s">
        <v>74</v>
      </c>
      <c r="BW91" s="101" t="s">
        <v>89</v>
      </c>
      <c r="BX91" s="101" t="s">
        <v>86</v>
      </c>
    </row>
    <row r="92" spans="1:76" s="6" customFormat="1" ht="34.5" customHeight="1" x14ac:dyDescent="0.3">
      <c r="A92" s="192" t="s">
        <v>860</v>
      </c>
      <c r="B92" s="94"/>
      <c r="C92" s="95"/>
      <c r="D92" s="95"/>
      <c r="E92" s="219" t="s">
        <v>90</v>
      </c>
      <c r="F92" s="205"/>
      <c r="G92" s="205"/>
      <c r="H92" s="205"/>
      <c r="I92" s="205"/>
      <c r="J92" s="95"/>
      <c r="K92" s="219" t="s">
        <v>91</v>
      </c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4">
        <f>'01-1 - Dětské hřiště, ter...'!M31</f>
        <v>0</v>
      </c>
      <c r="AH92" s="205"/>
      <c r="AI92" s="205"/>
      <c r="AJ92" s="205"/>
      <c r="AK92" s="205"/>
      <c r="AL92" s="205"/>
      <c r="AM92" s="205"/>
      <c r="AN92" s="204">
        <f t="shared" si="0"/>
        <v>0</v>
      </c>
      <c r="AO92" s="205"/>
      <c r="AP92" s="205"/>
      <c r="AQ92" s="96"/>
      <c r="AS92" s="97">
        <f>'01-1 - Dětské hřiště, ter...'!M29</f>
        <v>0</v>
      </c>
      <c r="AT92" s="98">
        <f t="shared" si="1"/>
        <v>0</v>
      </c>
      <c r="AU92" s="99">
        <f>'01-1 - Dětské hřiště, ter...'!W119</f>
        <v>1604.200654</v>
      </c>
      <c r="AV92" s="98">
        <f>'01-1 - Dětské hřiště, ter...'!M33</f>
        <v>0</v>
      </c>
      <c r="AW92" s="98">
        <f>'01-1 - Dětské hřiště, ter...'!M34</f>
        <v>0</v>
      </c>
      <c r="AX92" s="98">
        <f>'01-1 - Dětské hřiště, ter...'!M35</f>
        <v>0</v>
      </c>
      <c r="AY92" s="98">
        <f>'01-1 - Dětské hřiště, ter...'!M36</f>
        <v>0</v>
      </c>
      <c r="AZ92" s="98">
        <f>'01-1 - Dětské hřiště, ter...'!H33</f>
        <v>0</v>
      </c>
      <c r="BA92" s="98">
        <f>'01-1 - Dětské hřiště, ter...'!H34</f>
        <v>0</v>
      </c>
      <c r="BB92" s="98">
        <f>'01-1 - Dětské hřiště, ter...'!H35</f>
        <v>0</v>
      </c>
      <c r="BC92" s="98">
        <f>'01-1 - Dětské hřiště, ter...'!H36</f>
        <v>0</v>
      </c>
      <c r="BD92" s="100">
        <f>'01-1 - Dětské hřiště, ter...'!H37</f>
        <v>0</v>
      </c>
      <c r="BT92" s="101" t="s">
        <v>82</v>
      </c>
      <c r="BV92" s="101" t="s">
        <v>74</v>
      </c>
      <c r="BW92" s="101" t="s">
        <v>92</v>
      </c>
      <c r="BX92" s="101" t="s">
        <v>86</v>
      </c>
    </row>
    <row r="93" spans="1:76" s="6" customFormat="1" ht="22.5" customHeight="1" x14ac:dyDescent="0.3">
      <c r="A93" s="192" t="s">
        <v>860</v>
      </c>
      <c r="B93" s="94"/>
      <c r="C93" s="95"/>
      <c r="D93" s="95"/>
      <c r="E93" s="219" t="s">
        <v>93</v>
      </c>
      <c r="F93" s="205"/>
      <c r="G93" s="205"/>
      <c r="H93" s="205"/>
      <c r="I93" s="205"/>
      <c r="J93" s="95"/>
      <c r="K93" s="219" t="s">
        <v>94</v>
      </c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4">
        <f>'01-2 - Vybavení hřiště'!M31</f>
        <v>0</v>
      </c>
      <c r="AH93" s="205"/>
      <c r="AI93" s="205"/>
      <c r="AJ93" s="205"/>
      <c r="AK93" s="205"/>
      <c r="AL93" s="205"/>
      <c r="AM93" s="205"/>
      <c r="AN93" s="204">
        <f t="shared" si="0"/>
        <v>0</v>
      </c>
      <c r="AO93" s="205"/>
      <c r="AP93" s="205"/>
      <c r="AQ93" s="96"/>
      <c r="AS93" s="97">
        <f>'01-2 - Vybavení hřiště'!M29</f>
        <v>0</v>
      </c>
      <c r="AT93" s="98">
        <f t="shared" si="1"/>
        <v>0</v>
      </c>
      <c r="AU93" s="99">
        <f>'01-2 - Vybavení hřiště'!W113</f>
        <v>0</v>
      </c>
      <c r="AV93" s="98">
        <f>'01-2 - Vybavení hřiště'!M33</f>
        <v>0</v>
      </c>
      <c r="AW93" s="98">
        <f>'01-2 - Vybavení hřiště'!M34</f>
        <v>0</v>
      </c>
      <c r="AX93" s="98">
        <f>'01-2 - Vybavení hřiště'!M35</f>
        <v>0</v>
      </c>
      <c r="AY93" s="98">
        <f>'01-2 - Vybavení hřiště'!M36</f>
        <v>0</v>
      </c>
      <c r="AZ93" s="98">
        <f>'01-2 - Vybavení hřiště'!H33</f>
        <v>0</v>
      </c>
      <c r="BA93" s="98">
        <f>'01-2 - Vybavení hřiště'!H34</f>
        <v>0</v>
      </c>
      <c r="BB93" s="98">
        <f>'01-2 - Vybavení hřiště'!H35</f>
        <v>0</v>
      </c>
      <c r="BC93" s="98">
        <f>'01-2 - Vybavení hřiště'!H36</f>
        <v>0</v>
      </c>
      <c r="BD93" s="100">
        <f>'01-2 - Vybavení hřiště'!H37</f>
        <v>0</v>
      </c>
      <c r="BT93" s="101" t="s">
        <v>82</v>
      </c>
      <c r="BV93" s="101" t="s">
        <v>74</v>
      </c>
      <c r="BW93" s="101" t="s">
        <v>95</v>
      </c>
      <c r="BX93" s="101" t="s">
        <v>86</v>
      </c>
    </row>
    <row r="94" spans="1:76" s="5" customFormat="1" ht="37.5" customHeight="1" x14ac:dyDescent="0.3">
      <c r="B94" s="85"/>
      <c r="C94" s="86"/>
      <c r="D94" s="218" t="s">
        <v>96</v>
      </c>
      <c r="E94" s="207"/>
      <c r="F94" s="207"/>
      <c r="G94" s="207"/>
      <c r="H94" s="207"/>
      <c r="I94" s="87"/>
      <c r="J94" s="218" t="s">
        <v>97</v>
      </c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8">
        <f>ROUND(AG95,2)</f>
        <v>0</v>
      </c>
      <c r="AH94" s="207"/>
      <c r="AI94" s="207"/>
      <c r="AJ94" s="207"/>
      <c r="AK94" s="207"/>
      <c r="AL94" s="207"/>
      <c r="AM94" s="207"/>
      <c r="AN94" s="206">
        <f t="shared" si="0"/>
        <v>0</v>
      </c>
      <c r="AO94" s="207"/>
      <c r="AP94" s="207"/>
      <c r="AQ94" s="88"/>
      <c r="AS94" s="89">
        <f>ROUND(AS95,2)</f>
        <v>0</v>
      </c>
      <c r="AT94" s="90">
        <f t="shared" si="1"/>
        <v>0</v>
      </c>
      <c r="AU94" s="91">
        <f>ROUND(AU95,5)</f>
        <v>1342.9367299999999</v>
      </c>
      <c r="AV94" s="90">
        <f>ROUND(AZ94*L31,2)</f>
        <v>0</v>
      </c>
      <c r="AW94" s="90">
        <f>ROUND(BA94*L32,2)</f>
        <v>0</v>
      </c>
      <c r="AX94" s="90">
        <f>ROUND(BB94*L31,2)</f>
        <v>0</v>
      </c>
      <c r="AY94" s="90">
        <f>ROUND(BC94*L32,2)</f>
        <v>0</v>
      </c>
      <c r="AZ94" s="90">
        <f>ROUND(AZ95,2)</f>
        <v>0</v>
      </c>
      <c r="BA94" s="90">
        <f>ROUND(BA95,2)</f>
        <v>0</v>
      </c>
      <c r="BB94" s="90">
        <f>ROUND(BB95,2)</f>
        <v>0</v>
      </c>
      <c r="BC94" s="90">
        <f>ROUND(BC95,2)</f>
        <v>0</v>
      </c>
      <c r="BD94" s="92">
        <f>ROUND(BD95,2)</f>
        <v>0</v>
      </c>
      <c r="BS94" s="93" t="s">
        <v>71</v>
      </c>
      <c r="BT94" s="93" t="s">
        <v>79</v>
      </c>
      <c r="BU94" s="93" t="s">
        <v>73</v>
      </c>
      <c r="BV94" s="93" t="s">
        <v>74</v>
      </c>
      <c r="BW94" s="93" t="s">
        <v>98</v>
      </c>
      <c r="BX94" s="93" t="s">
        <v>75</v>
      </c>
    </row>
    <row r="95" spans="1:76" s="6" customFormat="1" ht="22.5" customHeight="1" x14ac:dyDescent="0.3">
      <c r="A95" s="192" t="s">
        <v>860</v>
      </c>
      <c r="B95" s="94"/>
      <c r="C95" s="95"/>
      <c r="D95" s="95"/>
      <c r="E95" s="219" t="s">
        <v>99</v>
      </c>
      <c r="F95" s="205"/>
      <c r="G95" s="205"/>
      <c r="H95" s="205"/>
      <c r="I95" s="205"/>
      <c r="J95" s="95"/>
      <c r="K95" s="219" t="s">
        <v>100</v>
      </c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4">
        <f>'02-1 - Vsakovací a retenč...'!M31</f>
        <v>0</v>
      </c>
      <c r="AH95" s="205"/>
      <c r="AI95" s="205"/>
      <c r="AJ95" s="205"/>
      <c r="AK95" s="205"/>
      <c r="AL95" s="205"/>
      <c r="AM95" s="205"/>
      <c r="AN95" s="204">
        <f t="shared" si="0"/>
        <v>0</v>
      </c>
      <c r="AO95" s="205"/>
      <c r="AP95" s="205"/>
      <c r="AQ95" s="96"/>
      <c r="AS95" s="102">
        <f>'02-1 - Vsakovací a retenč...'!M29</f>
        <v>0</v>
      </c>
      <c r="AT95" s="103">
        <f t="shared" si="1"/>
        <v>0</v>
      </c>
      <c r="AU95" s="104">
        <f>'02-1 - Vsakovací a retenč...'!W120</f>
        <v>1342.936733</v>
      </c>
      <c r="AV95" s="103">
        <f>'02-1 - Vsakovací a retenč...'!M33</f>
        <v>0</v>
      </c>
      <c r="AW95" s="103">
        <f>'02-1 - Vsakovací a retenč...'!M34</f>
        <v>0</v>
      </c>
      <c r="AX95" s="103">
        <f>'02-1 - Vsakovací a retenč...'!M35</f>
        <v>0</v>
      </c>
      <c r="AY95" s="103">
        <f>'02-1 - Vsakovací a retenč...'!M36</f>
        <v>0</v>
      </c>
      <c r="AZ95" s="103">
        <f>'02-1 - Vsakovací a retenč...'!H33</f>
        <v>0</v>
      </c>
      <c r="BA95" s="103">
        <f>'02-1 - Vsakovací a retenč...'!H34</f>
        <v>0</v>
      </c>
      <c r="BB95" s="103">
        <f>'02-1 - Vsakovací a retenč...'!H35</f>
        <v>0</v>
      </c>
      <c r="BC95" s="103">
        <f>'02-1 - Vsakovací a retenč...'!H36</f>
        <v>0</v>
      </c>
      <c r="BD95" s="105">
        <f>'02-1 - Vsakovací a retenč...'!H37</f>
        <v>0</v>
      </c>
      <c r="BT95" s="101" t="s">
        <v>82</v>
      </c>
      <c r="BV95" s="101" t="s">
        <v>74</v>
      </c>
      <c r="BW95" s="101" t="s">
        <v>101</v>
      </c>
      <c r="BX95" s="101" t="s">
        <v>98</v>
      </c>
    </row>
    <row r="96" spans="1:76" x14ac:dyDescent="0.3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4"/>
    </row>
    <row r="97" spans="2:48" s="1" customFormat="1" ht="30" customHeight="1" x14ac:dyDescent="0.3">
      <c r="B97" s="32"/>
      <c r="C97" s="77" t="s">
        <v>102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02">
        <v>0</v>
      </c>
      <c r="AH97" s="203"/>
      <c r="AI97" s="203"/>
      <c r="AJ97" s="203"/>
      <c r="AK97" s="203"/>
      <c r="AL97" s="203"/>
      <c r="AM97" s="203"/>
      <c r="AN97" s="202">
        <v>0</v>
      </c>
      <c r="AO97" s="203"/>
      <c r="AP97" s="203"/>
      <c r="AQ97" s="34"/>
      <c r="AS97" s="73" t="s">
        <v>103</v>
      </c>
      <c r="AT97" s="74" t="s">
        <v>104</v>
      </c>
      <c r="AU97" s="74" t="s">
        <v>36</v>
      </c>
      <c r="AV97" s="75" t="s">
        <v>59</v>
      </c>
    </row>
    <row r="98" spans="2:48" s="1" customFormat="1" ht="10.9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S98" s="106"/>
      <c r="AT98" s="53"/>
      <c r="AU98" s="53"/>
      <c r="AV98" s="55"/>
    </row>
    <row r="99" spans="2:48" s="1" customFormat="1" ht="30" customHeight="1" x14ac:dyDescent="0.3">
      <c r="B99" s="32"/>
      <c r="C99" s="107" t="s">
        <v>105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217">
        <f>ROUND(AG87+AG97,2)</f>
        <v>0</v>
      </c>
      <c r="AH99" s="217"/>
      <c r="AI99" s="217"/>
      <c r="AJ99" s="217"/>
      <c r="AK99" s="217"/>
      <c r="AL99" s="217"/>
      <c r="AM99" s="217"/>
      <c r="AN99" s="217">
        <f>AN87+AN97</f>
        <v>0</v>
      </c>
      <c r="AO99" s="217"/>
      <c r="AP99" s="217"/>
      <c r="AQ99" s="34"/>
    </row>
    <row r="100" spans="2:48" s="1" customFormat="1" ht="6.95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8"/>
    </row>
  </sheetData>
  <mergeCells count="7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E89:I89"/>
    <mergeCell ref="K89:AF89"/>
    <mergeCell ref="D90:H90"/>
    <mergeCell ref="J90:AF90"/>
    <mergeCell ref="AN91:AP91"/>
    <mergeCell ref="AG91:AM91"/>
    <mergeCell ref="E91:I91"/>
    <mergeCell ref="K91:AF91"/>
    <mergeCell ref="E92:I92"/>
    <mergeCell ref="K92:AF92"/>
    <mergeCell ref="AN93:AP93"/>
    <mergeCell ref="AG93:AM93"/>
    <mergeCell ref="E93:I93"/>
    <mergeCell ref="K93:AF93"/>
    <mergeCell ref="AG99:AM99"/>
    <mergeCell ref="AN99:AP99"/>
    <mergeCell ref="AN94:AP94"/>
    <mergeCell ref="AG94:AM94"/>
    <mergeCell ref="D94:H94"/>
    <mergeCell ref="J94:AF94"/>
    <mergeCell ref="AN95:AP95"/>
    <mergeCell ref="AG95:AM95"/>
    <mergeCell ref="E95:I95"/>
    <mergeCell ref="K95:AF95"/>
    <mergeCell ref="AR2:BE2"/>
    <mergeCell ref="AG87:AM87"/>
    <mergeCell ref="AN87:AP87"/>
    <mergeCell ref="AG97:AM97"/>
    <mergeCell ref="AN97:AP97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AK26:AO26"/>
    <mergeCell ref="AK27:AO27"/>
    <mergeCell ref="AK29:AO29"/>
  </mergeCell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  <hyperlink ref="A89" location="'VON - Vedlejší a ostatní ...'!C2" tooltip="VON - Vedlejší a ostatní ..." display="/" xr:uid="{00000000-0004-0000-0000-000002000000}"/>
    <hyperlink ref="A91" location="'01-0 - Demolice'!C2" tooltip="01-0 - Demolice" display="/" xr:uid="{00000000-0004-0000-0000-000003000000}"/>
    <hyperlink ref="A92" location="'01-1 - Dětské hřiště, ter...'!C2" tooltip="01-1 - Dětské hřiště, ter..." display="/" xr:uid="{00000000-0004-0000-0000-000004000000}"/>
    <hyperlink ref="A93" location="'01-2 - Vybavení hřiště'!C2" tooltip="01-2 - Vybavení hřiště" display="/" xr:uid="{00000000-0004-0000-0000-000005000000}"/>
    <hyperlink ref="A95" location="'02-1 - Vsakovací a retenč...'!C2" tooltip="02-1 - Vsakovací a retenč..." display="/" xr:uid="{00000000-0004-0000-0000-000006000000}"/>
  </hyperlinks>
  <pageMargins left="0.59055118110236227" right="0.59055118110236227" top="0.51181102362204722" bottom="0.47244094488188981" header="0" footer="0"/>
  <pageSetup paperSize="9" scale="9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26"/>
  <sheetViews>
    <sheetView showGridLines="0" workbookViewId="0">
      <pane ySplit="1" topLeftCell="A107" activePane="bottomLeft" state="frozen"/>
      <selection pane="bottomLeft" activeCell="AD127" sqref="AD12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97"/>
      <c r="B1" s="195"/>
      <c r="C1" s="195"/>
      <c r="D1" s="196" t="s">
        <v>1</v>
      </c>
      <c r="E1" s="195"/>
      <c r="F1" s="193" t="s">
        <v>861</v>
      </c>
      <c r="G1" s="193"/>
      <c r="H1" s="242" t="s">
        <v>862</v>
      </c>
      <c r="I1" s="242"/>
      <c r="J1" s="242"/>
      <c r="K1" s="242"/>
      <c r="L1" s="193" t="s">
        <v>863</v>
      </c>
      <c r="M1" s="195"/>
      <c r="N1" s="195"/>
      <c r="O1" s="196" t="s">
        <v>106</v>
      </c>
      <c r="P1" s="195"/>
      <c r="Q1" s="195"/>
      <c r="R1" s="195"/>
      <c r="S1" s="193" t="s">
        <v>864</v>
      </c>
      <c r="T1" s="193"/>
      <c r="U1" s="197"/>
      <c r="V1" s="197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99" t="s">
        <v>6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8" t="s">
        <v>83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82</v>
      </c>
    </row>
    <row r="4" spans="1:66" ht="36.950000000000003" customHeight="1" x14ac:dyDescent="0.3">
      <c r="B4" s="22"/>
      <c r="C4" s="228" t="s">
        <v>107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52" t="str">
        <f>'Rekapitulace stavby'!K6</f>
        <v>Dětské hřiště č.5. MOb OSTRAVA-JIH, Hrabůvka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3"/>
      <c r="R6" s="24"/>
    </row>
    <row r="7" spans="1:66" ht="25.35" customHeight="1" x14ac:dyDescent="0.3">
      <c r="B7" s="22"/>
      <c r="C7" s="23"/>
      <c r="D7" s="29" t="s">
        <v>108</v>
      </c>
      <c r="E7" s="23"/>
      <c r="F7" s="252" t="s">
        <v>109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3"/>
      <c r="R7" s="24"/>
    </row>
    <row r="8" spans="1:66" s="1" customFormat="1" ht="32.85" customHeight="1" x14ac:dyDescent="0.3">
      <c r="B8" s="32"/>
      <c r="C8" s="33"/>
      <c r="D8" s="28" t="s">
        <v>110</v>
      </c>
      <c r="E8" s="33"/>
      <c r="F8" s="236" t="s">
        <v>111</v>
      </c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3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3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46">
        <v>43794</v>
      </c>
      <c r="P10" s="203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35" t="s">
        <v>3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35" t="s">
        <v>3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35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35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35" t="s">
        <v>3</v>
      </c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907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35" t="s">
        <v>3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35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">
        <v>908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35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37" t="s">
        <v>3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9" t="s">
        <v>112</v>
      </c>
      <c r="E28" s="33"/>
      <c r="F28" s="33"/>
      <c r="G28" s="33"/>
      <c r="H28" s="33"/>
      <c r="I28" s="33"/>
      <c r="J28" s="33"/>
      <c r="K28" s="33"/>
      <c r="L28" s="33"/>
      <c r="M28" s="213">
        <f>N89</f>
        <v>0</v>
      </c>
      <c r="N28" s="203"/>
      <c r="O28" s="203"/>
      <c r="P28" s="203"/>
      <c r="Q28" s="33"/>
      <c r="R28" s="34"/>
    </row>
    <row r="29" spans="2:18" s="1" customFormat="1" ht="14.45" customHeight="1" x14ac:dyDescent="0.3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213">
        <f>N92</f>
        <v>0</v>
      </c>
      <c r="N29" s="203"/>
      <c r="O29" s="203"/>
      <c r="P29" s="203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0" t="s">
        <v>35</v>
      </c>
      <c r="E31" s="33"/>
      <c r="F31" s="33"/>
      <c r="G31" s="33"/>
      <c r="H31" s="33"/>
      <c r="I31" s="33"/>
      <c r="J31" s="33"/>
      <c r="K31" s="33"/>
      <c r="L31" s="33"/>
      <c r="M31" s="259">
        <f>ROUND(M28+M29,2)</f>
        <v>0</v>
      </c>
      <c r="N31" s="203"/>
      <c r="O31" s="203"/>
      <c r="P31" s="203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36</v>
      </c>
      <c r="E33" s="39" t="s">
        <v>37</v>
      </c>
      <c r="F33" s="40">
        <v>0.21</v>
      </c>
      <c r="G33" s="111" t="s">
        <v>38</v>
      </c>
      <c r="H33" s="257">
        <f>ROUND((SUM(BE92:BE93)+SUM(BE112:BE125)), 2)</f>
        <v>0</v>
      </c>
      <c r="I33" s="203"/>
      <c r="J33" s="203"/>
      <c r="K33" s="33"/>
      <c r="L33" s="33"/>
      <c r="M33" s="257">
        <f>ROUND(ROUND((SUM(BE92:BE93)+SUM(BE112:BE125)), 2)*F33, 2)</f>
        <v>0</v>
      </c>
      <c r="N33" s="203"/>
      <c r="O33" s="203"/>
      <c r="P33" s="203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39</v>
      </c>
      <c r="F34" s="40">
        <v>0.15</v>
      </c>
      <c r="G34" s="111" t="s">
        <v>38</v>
      </c>
      <c r="H34" s="257">
        <f>ROUND((SUM(BF92:BF93)+SUM(BF112:BF125)), 2)</f>
        <v>0</v>
      </c>
      <c r="I34" s="203"/>
      <c r="J34" s="203"/>
      <c r="K34" s="33"/>
      <c r="L34" s="33"/>
      <c r="M34" s="257">
        <f>ROUND(ROUND((SUM(BF92:BF93)+SUM(BF112:BF125)), 2)*F34, 2)</f>
        <v>0</v>
      </c>
      <c r="N34" s="203"/>
      <c r="O34" s="203"/>
      <c r="P34" s="203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0.21</v>
      </c>
      <c r="G35" s="111" t="s">
        <v>38</v>
      </c>
      <c r="H35" s="257">
        <f>ROUND((SUM(BG92:BG93)+SUM(BG112:BG125)), 2)</f>
        <v>0</v>
      </c>
      <c r="I35" s="203"/>
      <c r="J35" s="203"/>
      <c r="K35" s="33"/>
      <c r="L35" s="33"/>
      <c r="M35" s="257">
        <v>0</v>
      </c>
      <c r="N35" s="203"/>
      <c r="O35" s="203"/>
      <c r="P35" s="203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0.15</v>
      </c>
      <c r="G36" s="111" t="s">
        <v>38</v>
      </c>
      <c r="H36" s="257">
        <f>ROUND((SUM(BH92:BH93)+SUM(BH112:BH125)), 2)</f>
        <v>0</v>
      </c>
      <c r="I36" s="203"/>
      <c r="J36" s="203"/>
      <c r="K36" s="33"/>
      <c r="L36" s="33"/>
      <c r="M36" s="257">
        <v>0</v>
      </c>
      <c r="N36" s="203"/>
      <c r="O36" s="203"/>
      <c r="P36" s="203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42</v>
      </c>
      <c r="F37" s="40">
        <v>0</v>
      </c>
      <c r="G37" s="111" t="s">
        <v>38</v>
      </c>
      <c r="H37" s="257">
        <f>ROUND((SUM(BI92:BI93)+SUM(BI112:BI125)), 2)</f>
        <v>0</v>
      </c>
      <c r="I37" s="203"/>
      <c r="J37" s="203"/>
      <c r="K37" s="33"/>
      <c r="L37" s="33"/>
      <c r="M37" s="257">
        <v>0</v>
      </c>
      <c r="N37" s="203"/>
      <c r="O37" s="203"/>
      <c r="P37" s="203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2" t="s">
        <v>43</v>
      </c>
      <c r="E39" s="72"/>
      <c r="F39" s="72"/>
      <c r="G39" s="113" t="s">
        <v>44</v>
      </c>
      <c r="H39" s="114" t="s">
        <v>45</v>
      </c>
      <c r="I39" s="72"/>
      <c r="J39" s="72"/>
      <c r="K39" s="72"/>
      <c r="L39" s="258">
        <f>SUM(M31:M37)</f>
        <v>0</v>
      </c>
      <c r="M39" s="221"/>
      <c r="N39" s="221"/>
      <c r="O39" s="221"/>
      <c r="P39" s="22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ht="15" x14ac:dyDescent="0.3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ht="15" x14ac:dyDescent="0.3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ht="15" x14ac:dyDescent="0.3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18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18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18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18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18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18" s="1" customFormat="1" ht="15" x14ac:dyDescent="0.3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228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2" t="str">
        <f>F6</f>
        <v>Dětské hřiště č.5. MOb OSTRAVA-JIH, Hrabůvka</v>
      </c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33"/>
      <c r="R78" s="34"/>
    </row>
    <row r="79" spans="2:18" ht="30" customHeight="1" x14ac:dyDescent="0.3">
      <c r="B79" s="22"/>
      <c r="C79" s="29" t="s">
        <v>108</v>
      </c>
      <c r="D79" s="23"/>
      <c r="E79" s="23"/>
      <c r="F79" s="252" t="s">
        <v>109</v>
      </c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3"/>
      <c r="R79" s="24"/>
    </row>
    <row r="80" spans="2:18" s="1" customFormat="1" ht="36.950000000000003" customHeight="1" x14ac:dyDescent="0.3">
      <c r="B80" s="32"/>
      <c r="C80" s="66" t="s">
        <v>110</v>
      </c>
      <c r="D80" s="33"/>
      <c r="E80" s="33"/>
      <c r="F80" s="229" t="str">
        <f>F8</f>
        <v>VON - Vedlejší a ostatní rozpočtové náklady</v>
      </c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>Hrabůvka</v>
      </c>
      <c r="G82" s="33"/>
      <c r="H82" s="33"/>
      <c r="I82" s="33"/>
      <c r="J82" s="33"/>
      <c r="K82" s="29" t="s">
        <v>22</v>
      </c>
      <c r="L82" s="33"/>
      <c r="M82" s="246">
        <f>IF(O10="","",O10)</f>
        <v>43794</v>
      </c>
      <c r="N82" s="203"/>
      <c r="O82" s="203"/>
      <c r="P82" s="203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Statutární město Ostrava,městský obvod Ostrava-Jih</v>
      </c>
      <c r="G84" s="33"/>
      <c r="H84" s="33"/>
      <c r="I84" s="33"/>
      <c r="J84" s="33"/>
      <c r="K84" s="29" t="s">
        <v>29</v>
      </c>
      <c r="L84" s="33"/>
      <c r="M84" s="235" t="str">
        <f>E19</f>
        <v>British Thovt (Czech Republic) s.r.o.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31</v>
      </c>
      <c r="L85" s="33"/>
      <c r="M85" s="235" t="str">
        <f>E22</f>
        <v>Ing. Patrik Salot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115</v>
      </c>
      <c r="D87" s="251"/>
      <c r="E87" s="251"/>
      <c r="F87" s="251"/>
      <c r="G87" s="251"/>
      <c r="H87" s="108"/>
      <c r="I87" s="108"/>
      <c r="J87" s="108"/>
      <c r="K87" s="108"/>
      <c r="L87" s="108"/>
      <c r="M87" s="108"/>
      <c r="N87" s="253" t="s">
        <v>116</v>
      </c>
      <c r="O87" s="203"/>
      <c r="P87" s="203"/>
      <c r="Q87" s="203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5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2">
        <f>N112</f>
        <v>0</v>
      </c>
      <c r="O89" s="203"/>
      <c r="P89" s="203"/>
      <c r="Q89" s="203"/>
      <c r="R89" s="34"/>
      <c r="AU89" s="18" t="s">
        <v>118</v>
      </c>
    </row>
    <row r="90" spans="2:47" s="7" customFormat="1" ht="24.95" customHeight="1" x14ac:dyDescent="0.3">
      <c r="B90" s="116"/>
      <c r="C90" s="117"/>
      <c r="D90" s="118" t="s">
        <v>119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N113</f>
        <v>0</v>
      </c>
      <c r="O90" s="255"/>
      <c r="P90" s="255"/>
      <c r="Q90" s="255"/>
      <c r="R90" s="119"/>
    </row>
    <row r="91" spans="2:47" s="1" customFormat="1" ht="21.75" customHeight="1" x14ac:dyDescent="0.3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2:47" s="1" customFormat="1" ht="29.25" customHeight="1" x14ac:dyDescent="0.3">
      <c r="B92" s="32"/>
      <c r="C92" s="115" t="s">
        <v>120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56">
        <v>0</v>
      </c>
      <c r="O92" s="203"/>
      <c r="P92" s="203"/>
      <c r="Q92" s="203"/>
      <c r="R92" s="34"/>
      <c r="T92" s="120"/>
      <c r="U92" s="121" t="s">
        <v>36</v>
      </c>
    </row>
    <row r="93" spans="2:47" s="1" customFormat="1" ht="18" customHeight="1" x14ac:dyDescent="0.3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</row>
    <row r="94" spans="2:47" s="1" customFormat="1" ht="29.25" customHeight="1" x14ac:dyDescent="0.3">
      <c r="B94" s="32"/>
      <c r="C94" s="107" t="s">
        <v>105</v>
      </c>
      <c r="D94" s="108"/>
      <c r="E94" s="108"/>
      <c r="F94" s="108"/>
      <c r="G94" s="108"/>
      <c r="H94" s="108"/>
      <c r="I94" s="108"/>
      <c r="J94" s="108"/>
      <c r="K94" s="108"/>
      <c r="L94" s="217">
        <f>ROUND(SUM(N89+N92),2)</f>
        <v>0</v>
      </c>
      <c r="M94" s="251"/>
      <c r="N94" s="251"/>
      <c r="O94" s="251"/>
      <c r="P94" s="251"/>
      <c r="Q94" s="251"/>
      <c r="R94" s="34"/>
    </row>
    <row r="95" spans="2:47" s="1" customFormat="1" ht="6.95" customHeight="1" x14ac:dyDescent="0.3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8"/>
    </row>
    <row r="99" spans="2:63" s="1" customFormat="1" ht="6.95" customHeight="1" x14ac:dyDescent="0.3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0" spans="2:63" s="1" customFormat="1" ht="36.950000000000003" customHeight="1" x14ac:dyDescent="0.3">
      <c r="B100" s="32"/>
      <c r="C100" s="228" t="s">
        <v>121</v>
      </c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34"/>
    </row>
    <row r="101" spans="2:63" s="1" customFormat="1" ht="6.95" customHeight="1" x14ac:dyDescent="0.3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3" s="1" customFormat="1" ht="30" customHeight="1" x14ac:dyDescent="0.3">
      <c r="B102" s="32"/>
      <c r="C102" s="29" t="s">
        <v>15</v>
      </c>
      <c r="D102" s="33"/>
      <c r="E102" s="33"/>
      <c r="F102" s="252" t="str">
        <f>F6</f>
        <v>Dětské hřiště č.5. MOb OSTRAVA-JIH, Hrabůvka</v>
      </c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33"/>
      <c r="R102" s="34"/>
    </row>
    <row r="103" spans="2:63" ht="30" customHeight="1" x14ac:dyDescent="0.3">
      <c r="B103" s="22"/>
      <c r="C103" s="29" t="s">
        <v>108</v>
      </c>
      <c r="D103" s="23"/>
      <c r="E103" s="23"/>
      <c r="F103" s="252" t="s">
        <v>109</v>
      </c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3"/>
      <c r="R103" s="24"/>
    </row>
    <row r="104" spans="2:63" s="1" customFormat="1" ht="36.950000000000003" customHeight="1" x14ac:dyDescent="0.3">
      <c r="B104" s="32"/>
      <c r="C104" s="66" t="s">
        <v>110</v>
      </c>
      <c r="D104" s="33"/>
      <c r="E104" s="33"/>
      <c r="F104" s="229" t="str">
        <f>F8</f>
        <v>VON - Vedlejší a ostatní rozpočtové náklady</v>
      </c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33"/>
      <c r="R104" s="34"/>
    </row>
    <row r="105" spans="2:63" s="1" customFormat="1" ht="6.95" customHeight="1" x14ac:dyDescent="0.3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3" s="1" customFormat="1" ht="18" customHeight="1" x14ac:dyDescent="0.3">
      <c r="B106" s="32"/>
      <c r="C106" s="29" t="s">
        <v>20</v>
      </c>
      <c r="D106" s="33"/>
      <c r="E106" s="33"/>
      <c r="F106" s="27" t="str">
        <f>F10</f>
        <v>Hrabůvka</v>
      </c>
      <c r="G106" s="33"/>
      <c r="H106" s="33"/>
      <c r="I106" s="33"/>
      <c r="J106" s="33"/>
      <c r="K106" s="29" t="s">
        <v>22</v>
      </c>
      <c r="L106" s="33"/>
      <c r="M106" s="246">
        <f>IF(O10="","",O10)</f>
        <v>43794</v>
      </c>
      <c r="N106" s="203"/>
      <c r="O106" s="203"/>
      <c r="P106" s="203"/>
      <c r="Q106" s="33"/>
      <c r="R106" s="34"/>
    </row>
    <row r="107" spans="2:63" s="1" customFormat="1" ht="6.95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63" s="1" customFormat="1" ht="15" x14ac:dyDescent="0.3">
      <c r="B108" s="32"/>
      <c r="C108" s="29" t="s">
        <v>23</v>
      </c>
      <c r="D108" s="33"/>
      <c r="E108" s="33"/>
      <c r="F108" s="27" t="str">
        <f>E13</f>
        <v>Statutární město Ostrava,městský obvod Ostrava-Jih</v>
      </c>
      <c r="G108" s="33"/>
      <c r="H108" s="33"/>
      <c r="I108" s="33"/>
      <c r="J108" s="33"/>
      <c r="K108" s="29" t="s">
        <v>29</v>
      </c>
      <c r="L108" s="33"/>
      <c r="M108" s="235" t="str">
        <f>E19</f>
        <v>British Thovt (Czech Republic) s.r.o.</v>
      </c>
      <c r="N108" s="203"/>
      <c r="O108" s="203"/>
      <c r="P108" s="203"/>
      <c r="Q108" s="203"/>
      <c r="R108" s="34"/>
    </row>
    <row r="109" spans="2:63" s="1" customFormat="1" ht="14.45" customHeight="1" x14ac:dyDescent="0.3">
      <c r="B109" s="32"/>
      <c r="C109" s="29" t="s">
        <v>27</v>
      </c>
      <c r="D109" s="33"/>
      <c r="E109" s="33"/>
      <c r="F109" s="27" t="str">
        <f>IF(E16="","",E16)</f>
        <v xml:space="preserve"> </v>
      </c>
      <c r="G109" s="33"/>
      <c r="H109" s="33"/>
      <c r="I109" s="33"/>
      <c r="J109" s="33"/>
      <c r="K109" s="29" t="s">
        <v>31</v>
      </c>
      <c r="L109" s="33"/>
      <c r="M109" s="235" t="str">
        <f>E22</f>
        <v>Ing. Patrik Salot</v>
      </c>
      <c r="N109" s="203"/>
      <c r="O109" s="203"/>
      <c r="P109" s="203"/>
      <c r="Q109" s="203"/>
      <c r="R109" s="34"/>
    </row>
    <row r="110" spans="2:63" s="1" customFormat="1" ht="10.35" customHeight="1" x14ac:dyDescent="0.3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63" s="8" customFormat="1" ht="29.25" customHeight="1" x14ac:dyDescent="0.3">
      <c r="B111" s="122"/>
      <c r="C111" s="123" t="s">
        <v>122</v>
      </c>
      <c r="D111" s="124" t="s">
        <v>123</v>
      </c>
      <c r="E111" s="124" t="s">
        <v>54</v>
      </c>
      <c r="F111" s="247" t="s">
        <v>124</v>
      </c>
      <c r="G111" s="248"/>
      <c r="H111" s="248"/>
      <c r="I111" s="248"/>
      <c r="J111" s="124" t="s">
        <v>125</v>
      </c>
      <c r="K111" s="124" t="s">
        <v>126</v>
      </c>
      <c r="L111" s="249" t="s">
        <v>127</v>
      </c>
      <c r="M111" s="248"/>
      <c r="N111" s="247" t="s">
        <v>116</v>
      </c>
      <c r="O111" s="248"/>
      <c r="P111" s="248"/>
      <c r="Q111" s="250"/>
      <c r="R111" s="125"/>
      <c r="T111" s="73" t="s">
        <v>128</v>
      </c>
      <c r="U111" s="74" t="s">
        <v>36</v>
      </c>
      <c r="V111" s="74" t="s">
        <v>129</v>
      </c>
      <c r="W111" s="74" t="s">
        <v>130</v>
      </c>
      <c r="X111" s="74" t="s">
        <v>131</v>
      </c>
      <c r="Y111" s="74" t="s">
        <v>132</v>
      </c>
      <c r="Z111" s="74" t="s">
        <v>133</v>
      </c>
      <c r="AA111" s="75" t="s">
        <v>134</v>
      </c>
    </row>
    <row r="112" spans="2:63" s="1" customFormat="1" ht="29.25" customHeight="1" x14ac:dyDescent="0.35">
      <c r="B112" s="32"/>
      <c r="C112" s="77" t="s">
        <v>112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238">
        <f>BK112</f>
        <v>0</v>
      </c>
      <c r="O112" s="239"/>
      <c r="P112" s="239"/>
      <c r="Q112" s="239"/>
      <c r="R112" s="34"/>
      <c r="T112" s="76"/>
      <c r="U112" s="48"/>
      <c r="V112" s="48"/>
      <c r="W112" s="126">
        <f>W113</f>
        <v>0</v>
      </c>
      <c r="X112" s="48"/>
      <c r="Y112" s="126">
        <f>Y113</f>
        <v>0</v>
      </c>
      <c r="Z112" s="48"/>
      <c r="AA112" s="127">
        <f>AA113</f>
        <v>0</v>
      </c>
      <c r="AT112" s="18" t="s">
        <v>71</v>
      </c>
      <c r="AU112" s="18" t="s">
        <v>118</v>
      </c>
      <c r="BK112" s="128">
        <f>BK113</f>
        <v>0</v>
      </c>
    </row>
    <row r="113" spans="2:65" s="9" customFormat="1" ht="37.35" customHeight="1" x14ac:dyDescent="0.35">
      <c r="B113" s="129"/>
      <c r="C113" s="130"/>
      <c r="D113" s="131" t="s">
        <v>119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40">
        <f>BK113</f>
        <v>0</v>
      </c>
      <c r="O113" s="241"/>
      <c r="P113" s="241"/>
      <c r="Q113" s="241"/>
      <c r="R113" s="132"/>
      <c r="T113" s="133"/>
      <c r="U113" s="130"/>
      <c r="V113" s="130"/>
      <c r="W113" s="134">
        <f>SUM(W114:W125)</f>
        <v>0</v>
      </c>
      <c r="X113" s="130"/>
      <c r="Y113" s="134">
        <f>SUM(Y114:Y125)</f>
        <v>0</v>
      </c>
      <c r="Z113" s="130"/>
      <c r="AA113" s="135">
        <f>SUM(AA114:AA125)</f>
        <v>0</v>
      </c>
      <c r="AR113" s="136" t="s">
        <v>135</v>
      </c>
      <c r="AT113" s="137" t="s">
        <v>71</v>
      </c>
      <c r="AU113" s="137" t="s">
        <v>72</v>
      </c>
      <c r="AY113" s="136" t="s">
        <v>136</v>
      </c>
      <c r="BK113" s="138">
        <f>SUM(BK114:BK125)</f>
        <v>0</v>
      </c>
    </row>
    <row r="114" spans="2:65" s="1" customFormat="1" ht="22.5" customHeight="1" x14ac:dyDescent="0.3">
      <c r="B114" s="139"/>
      <c r="C114" s="140" t="s">
        <v>79</v>
      </c>
      <c r="D114" s="140" t="s">
        <v>137</v>
      </c>
      <c r="E114" s="141" t="s">
        <v>138</v>
      </c>
      <c r="F114" s="243" t="s">
        <v>139</v>
      </c>
      <c r="G114" s="244"/>
      <c r="H114" s="244"/>
      <c r="I114" s="244"/>
      <c r="J114" s="142" t="s">
        <v>3</v>
      </c>
      <c r="K114" s="143">
        <v>1</v>
      </c>
      <c r="L114" s="245">
        <v>0</v>
      </c>
      <c r="M114" s="244"/>
      <c r="N114" s="245">
        <f t="shared" ref="N114:N125" si="0">ROUND(L114*K114,2)</f>
        <v>0</v>
      </c>
      <c r="O114" s="244"/>
      <c r="P114" s="244"/>
      <c r="Q114" s="244"/>
      <c r="R114" s="144"/>
      <c r="T114" s="145" t="s">
        <v>3</v>
      </c>
      <c r="U114" s="41" t="s">
        <v>37</v>
      </c>
      <c r="V114" s="146">
        <v>0</v>
      </c>
      <c r="W114" s="146">
        <f t="shared" ref="W114:W125" si="1">V114*K114</f>
        <v>0</v>
      </c>
      <c r="X114" s="146">
        <v>0</v>
      </c>
      <c r="Y114" s="146">
        <f t="shared" ref="Y114:Y125" si="2">X114*K114</f>
        <v>0</v>
      </c>
      <c r="Z114" s="146">
        <v>0</v>
      </c>
      <c r="AA114" s="147">
        <f t="shared" ref="AA114:AA125" si="3">Z114*K114</f>
        <v>0</v>
      </c>
      <c r="AR114" s="18" t="s">
        <v>140</v>
      </c>
      <c r="AT114" s="18" t="s">
        <v>137</v>
      </c>
      <c r="AU114" s="18" t="s">
        <v>79</v>
      </c>
      <c r="AY114" s="18" t="s">
        <v>136</v>
      </c>
      <c r="BE114" s="148">
        <f t="shared" ref="BE114:BE125" si="4">IF(U114="základní",N114,0)</f>
        <v>0</v>
      </c>
      <c r="BF114" s="148">
        <f t="shared" ref="BF114:BF125" si="5">IF(U114="snížená",N114,0)</f>
        <v>0</v>
      </c>
      <c r="BG114" s="148">
        <f t="shared" ref="BG114:BG125" si="6">IF(U114="zákl. přenesená",N114,0)</f>
        <v>0</v>
      </c>
      <c r="BH114" s="148">
        <f t="shared" ref="BH114:BH125" si="7">IF(U114="sníž. přenesená",N114,0)</f>
        <v>0</v>
      </c>
      <c r="BI114" s="148">
        <f t="shared" ref="BI114:BI125" si="8">IF(U114="nulová",N114,0)</f>
        <v>0</v>
      </c>
      <c r="BJ114" s="18" t="s">
        <v>79</v>
      </c>
      <c r="BK114" s="148">
        <f t="shared" ref="BK114:BK125" si="9">ROUND(L114*K114,2)</f>
        <v>0</v>
      </c>
      <c r="BL114" s="18" t="s">
        <v>140</v>
      </c>
      <c r="BM114" s="18" t="s">
        <v>141</v>
      </c>
    </row>
    <row r="115" spans="2:65" s="1" customFormat="1" ht="22.5" customHeight="1" x14ac:dyDescent="0.3">
      <c r="B115" s="139"/>
      <c r="C115" s="140" t="s">
        <v>82</v>
      </c>
      <c r="D115" s="140" t="s">
        <v>137</v>
      </c>
      <c r="E115" s="141" t="s">
        <v>142</v>
      </c>
      <c r="F115" s="243" t="s">
        <v>143</v>
      </c>
      <c r="G115" s="244"/>
      <c r="H115" s="244"/>
      <c r="I115" s="244"/>
      <c r="J115" s="142" t="s">
        <v>3</v>
      </c>
      <c r="K115" s="143">
        <v>1</v>
      </c>
      <c r="L115" s="245">
        <v>0</v>
      </c>
      <c r="M115" s="244"/>
      <c r="N115" s="245">
        <f t="shared" si="0"/>
        <v>0</v>
      </c>
      <c r="O115" s="244"/>
      <c r="P115" s="244"/>
      <c r="Q115" s="244"/>
      <c r="R115" s="144"/>
      <c r="T115" s="145" t="s">
        <v>3</v>
      </c>
      <c r="U115" s="41" t="s">
        <v>37</v>
      </c>
      <c r="V115" s="146">
        <v>0</v>
      </c>
      <c r="W115" s="146">
        <f t="shared" si="1"/>
        <v>0</v>
      </c>
      <c r="X115" s="146">
        <v>0</v>
      </c>
      <c r="Y115" s="146">
        <f t="shared" si="2"/>
        <v>0</v>
      </c>
      <c r="Z115" s="146">
        <v>0</v>
      </c>
      <c r="AA115" s="147">
        <f t="shared" si="3"/>
        <v>0</v>
      </c>
      <c r="AR115" s="18" t="s">
        <v>140</v>
      </c>
      <c r="AT115" s="18" t="s">
        <v>137</v>
      </c>
      <c r="AU115" s="18" t="s">
        <v>79</v>
      </c>
      <c r="AY115" s="18" t="s">
        <v>136</v>
      </c>
      <c r="BE115" s="148">
        <f t="shared" si="4"/>
        <v>0</v>
      </c>
      <c r="BF115" s="148">
        <f t="shared" si="5"/>
        <v>0</v>
      </c>
      <c r="BG115" s="148">
        <f t="shared" si="6"/>
        <v>0</v>
      </c>
      <c r="BH115" s="148">
        <f t="shared" si="7"/>
        <v>0</v>
      </c>
      <c r="BI115" s="148">
        <f t="shared" si="8"/>
        <v>0</v>
      </c>
      <c r="BJ115" s="18" t="s">
        <v>79</v>
      </c>
      <c r="BK115" s="148">
        <f t="shared" si="9"/>
        <v>0</v>
      </c>
      <c r="BL115" s="18" t="s">
        <v>140</v>
      </c>
      <c r="BM115" s="18" t="s">
        <v>144</v>
      </c>
    </row>
    <row r="116" spans="2:65" s="1" customFormat="1" ht="31.5" customHeight="1" x14ac:dyDescent="0.3">
      <c r="B116" s="139"/>
      <c r="C116" s="140" t="s">
        <v>145</v>
      </c>
      <c r="D116" s="140" t="s">
        <v>137</v>
      </c>
      <c r="E116" s="141" t="s">
        <v>146</v>
      </c>
      <c r="F116" s="243" t="s">
        <v>147</v>
      </c>
      <c r="G116" s="244"/>
      <c r="H116" s="244"/>
      <c r="I116" s="244"/>
      <c r="J116" s="142" t="s">
        <v>3</v>
      </c>
      <c r="K116" s="143">
        <v>1</v>
      </c>
      <c r="L116" s="245">
        <v>0</v>
      </c>
      <c r="M116" s="244"/>
      <c r="N116" s="245">
        <f t="shared" si="0"/>
        <v>0</v>
      </c>
      <c r="O116" s="244"/>
      <c r="P116" s="244"/>
      <c r="Q116" s="244"/>
      <c r="R116" s="144"/>
      <c r="T116" s="145" t="s">
        <v>3</v>
      </c>
      <c r="U116" s="41" t="s">
        <v>37</v>
      </c>
      <c r="V116" s="146">
        <v>0</v>
      </c>
      <c r="W116" s="146">
        <f t="shared" si="1"/>
        <v>0</v>
      </c>
      <c r="X116" s="146">
        <v>0</v>
      </c>
      <c r="Y116" s="146">
        <f t="shared" si="2"/>
        <v>0</v>
      </c>
      <c r="Z116" s="146">
        <v>0</v>
      </c>
      <c r="AA116" s="147">
        <f t="shared" si="3"/>
        <v>0</v>
      </c>
      <c r="AR116" s="18" t="s">
        <v>140</v>
      </c>
      <c r="AT116" s="18" t="s">
        <v>137</v>
      </c>
      <c r="AU116" s="18" t="s">
        <v>79</v>
      </c>
      <c r="AY116" s="18" t="s">
        <v>136</v>
      </c>
      <c r="BE116" s="148">
        <f t="shared" si="4"/>
        <v>0</v>
      </c>
      <c r="BF116" s="148">
        <f t="shared" si="5"/>
        <v>0</v>
      </c>
      <c r="BG116" s="148">
        <f t="shared" si="6"/>
        <v>0</v>
      </c>
      <c r="BH116" s="148">
        <f t="shared" si="7"/>
        <v>0</v>
      </c>
      <c r="BI116" s="148">
        <f t="shared" si="8"/>
        <v>0</v>
      </c>
      <c r="BJ116" s="18" t="s">
        <v>79</v>
      </c>
      <c r="BK116" s="148">
        <f t="shared" si="9"/>
        <v>0</v>
      </c>
      <c r="BL116" s="18" t="s">
        <v>140</v>
      </c>
      <c r="BM116" s="18" t="s">
        <v>148</v>
      </c>
    </row>
    <row r="117" spans="2:65" s="1" customFormat="1" ht="31.5" customHeight="1" x14ac:dyDescent="0.3">
      <c r="B117" s="139"/>
      <c r="C117" s="140" t="s">
        <v>149</v>
      </c>
      <c r="D117" s="140" t="s">
        <v>137</v>
      </c>
      <c r="E117" s="141" t="s">
        <v>150</v>
      </c>
      <c r="F117" s="243" t="s">
        <v>151</v>
      </c>
      <c r="G117" s="244"/>
      <c r="H117" s="244"/>
      <c r="I117" s="244"/>
      <c r="J117" s="142" t="s">
        <v>3</v>
      </c>
      <c r="K117" s="143">
        <v>1</v>
      </c>
      <c r="L117" s="245">
        <v>0</v>
      </c>
      <c r="M117" s="244"/>
      <c r="N117" s="245">
        <f t="shared" si="0"/>
        <v>0</v>
      </c>
      <c r="O117" s="244"/>
      <c r="P117" s="244"/>
      <c r="Q117" s="244"/>
      <c r="R117" s="144"/>
      <c r="T117" s="145" t="s">
        <v>3</v>
      </c>
      <c r="U117" s="41" t="s">
        <v>37</v>
      </c>
      <c r="V117" s="146">
        <v>0</v>
      </c>
      <c r="W117" s="146">
        <f t="shared" si="1"/>
        <v>0</v>
      </c>
      <c r="X117" s="146">
        <v>0</v>
      </c>
      <c r="Y117" s="146">
        <f t="shared" si="2"/>
        <v>0</v>
      </c>
      <c r="Z117" s="146">
        <v>0</v>
      </c>
      <c r="AA117" s="147">
        <f t="shared" si="3"/>
        <v>0</v>
      </c>
      <c r="AR117" s="18" t="s">
        <v>140</v>
      </c>
      <c r="AT117" s="18" t="s">
        <v>137</v>
      </c>
      <c r="AU117" s="18" t="s">
        <v>79</v>
      </c>
      <c r="AY117" s="18" t="s">
        <v>136</v>
      </c>
      <c r="BE117" s="148">
        <f t="shared" si="4"/>
        <v>0</v>
      </c>
      <c r="BF117" s="148">
        <f t="shared" si="5"/>
        <v>0</v>
      </c>
      <c r="BG117" s="148">
        <f t="shared" si="6"/>
        <v>0</v>
      </c>
      <c r="BH117" s="148">
        <f t="shared" si="7"/>
        <v>0</v>
      </c>
      <c r="BI117" s="148">
        <f t="shared" si="8"/>
        <v>0</v>
      </c>
      <c r="BJ117" s="18" t="s">
        <v>79</v>
      </c>
      <c r="BK117" s="148">
        <f t="shared" si="9"/>
        <v>0</v>
      </c>
      <c r="BL117" s="18" t="s">
        <v>140</v>
      </c>
      <c r="BM117" s="18" t="s">
        <v>152</v>
      </c>
    </row>
    <row r="118" spans="2:65" s="1" customFormat="1" ht="31.5" customHeight="1" x14ac:dyDescent="0.3">
      <c r="B118" s="139"/>
      <c r="C118" s="140" t="s">
        <v>135</v>
      </c>
      <c r="D118" s="140" t="s">
        <v>137</v>
      </c>
      <c r="E118" s="141" t="s">
        <v>153</v>
      </c>
      <c r="F118" s="243" t="s">
        <v>154</v>
      </c>
      <c r="G118" s="244"/>
      <c r="H118" s="244"/>
      <c r="I118" s="244"/>
      <c r="J118" s="142" t="s">
        <v>3</v>
      </c>
      <c r="K118" s="143">
        <v>1</v>
      </c>
      <c r="L118" s="245">
        <v>0</v>
      </c>
      <c r="M118" s="244"/>
      <c r="N118" s="245">
        <f t="shared" si="0"/>
        <v>0</v>
      </c>
      <c r="O118" s="244"/>
      <c r="P118" s="244"/>
      <c r="Q118" s="244"/>
      <c r="R118" s="144"/>
      <c r="T118" s="145" t="s">
        <v>3</v>
      </c>
      <c r="U118" s="41" t="s">
        <v>37</v>
      </c>
      <c r="V118" s="146">
        <v>0</v>
      </c>
      <c r="W118" s="146">
        <f t="shared" si="1"/>
        <v>0</v>
      </c>
      <c r="X118" s="146">
        <v>0</v>
      </c>
      <c r="Y118" s="146">
        <f t="shared" si="2"/>
        <v>0</v>
      </c>
      <c r="Z118" s="146">
        <v>0</v>
      </c>
      <c r="AA118" s="147">
        <f t="shared" si="3"/>
        <v>0</v>
      </c>
      <c r="AR118" s="18" t="s">
        <v>140</v>
      </c>
      <c r="AT118" s="18" t="s">
        <v>137</v>
      </c>
      <c r="AU118" s="18" t="s">
        <v>79</v>
      </c>
      <c r="AY118" s="18" t="s">
        <v>136</v>
      </c>
      <c r="BE118" s="148">
        <f t="shared" si="4"/>
        <v>0</v>
      </c>
      <c r="BF118" s="148">
        <f t="shared" si="5"/>
        <v>0</v>
      </c>
      <c r="BG118" s="148">
        <f t="shared" si="6"/>
        <v>0</v>
      </c>
      <c r="BH118" s="148">
        <f t="shared" si="7"/>
        <v>0</v>
      </c>
      <c r="BI118" s="148">
        <f t="shared" si="8"/>
        <v>0</v>
      </c>
      <c r="BJ118" s="18" t="s">
        <v>79</v>
      </c>
      <c r="BK118" s="148">
        <f t="shared" si="9"/>
        <v>0</v>
      </c>
      <c r="BL118" s="18" t="s">
        <v>140</v>
      </c>
      <c r="BM118" s="18" t="s">
        <v>155</v>
      </c>
    </row>
    <row r="119" spans="2:65" s="1" customFormat="1" ht="22.5" customHeight="1" x14ac:dyDescent="0.3">
      <c r="B119" s="139"/>
      <c r="C119" s="140" t="s">
        <v>156</v>
      </c>
      <c r="D119" s="140" t="s">
        <v>137</v>
      </c>
      <c r="E119" s="141" t="s">
        <v>157</v>
      </c>
      <c r="F119" s="243" t="s">
        <v>158</v>
      </c>
      <c r="G119" s="244"/>
      <c r="H119" s="244"/>
      <c r="I119" s="244"/>
      <c r="J119" s="142" t="s">
        <v>3</v>
      </c>
      <c r="K119" s="143">
        <v>1</v>
      </c>
      <c r="L119" s="245">
        <v>0</v>
      </c>
      <c r="M119" s="244"/>
      <c r="N119" s="245">
        <f t="shared" si="0"/>
        <v>0</v>
      </c>
      <c r="O119" s="244"/>
      <c r="P119" s="244"/>
      <c r="Q119" s="244"/>
      <c r="R119" s="144"/>
      <c r="T119" s="145" t="s">
        <v>3</v>
      </c>
      <c r="U119" s="41" t="s">
        <v>37</v>
      </c>
      <c r="V119" s="146">
        <v>0</v>
      </c>
      <c r="W119" s="146">
        <f t="shared" si="1"/>
        <v>0</v>
      </c>
      <c r="X119" s="146">
        <v>0</v>
      </c>
      <c r="Y119" s="146">
        <f t="shared" si="2"/>
        <v>0</v>
      </c>
      <c r="Z119" s="146">
        <v>0</v>
      </c>
      <c r="AA119" s="147">
        <f t="shared" si="3"/>
        <v>0</v>
      </c>
      <c r="AR119" s="18" t="s">
        <v>140</v>
      </c>
      <c r="AT119" s="18" t="s">
        <v>137</v>
      </c>
      <c r="AU119" s="18" t="s">
        <v>79</v>
      </c>
      <c r="AY119" s="18" t="s">
        <v>136</v>
      </c>
      <c r="BE119" s="148">
        <f t="shared" si="4"/>
        <v>0</v>
      </c>
      <c r="BF119" s="148">
        <f t="shared" si="5"/>
        <v>0</v>
      </c>
      <c r="BG119" s="148">
        <f t="shared" si="6"/>
        <v>0</v>
      </c>
      <c r="BH119" s="148">
        <f t="shared" si="7"/>
        <v>0</v>
      </c>
      <c r="BI119" s="148">
        <f t="shared" si="8"/>
        <v>0</v>
      </c>
      <c r="BJ119" s="18" t="s">
        <v>79</v>
      </c>
      <c r="BK119" s="148">
        <f t="shared" si="9"/>
        <v>0</v>
      </c>
      <c r="BL119" s="18" t="s">
        <v>140</v>
      </c>
      <c r="BM119" s="18" t="s">
        <v>159</v>
      </c>
    </row>
    <row r="120" spans="2:65" s="1" customFormat="1" ht="22.5" customHeight="1" x14ac:dyDescent="0.3">
      <c r="B120" s="139"/>
      <c r="C120" s="140" t="s">
        <v>160</v>
      </c>
      <c r="D120" s="140" t="s">
        <v>137</v>
      </c>
      <c r="E120" s="141" t="s">
        <v>161</v>
      </c>
      <c r="F120" s="243" t="s">
        <v>162</v>
      </c>
      <c r="G120" s="244"/>
      <c r="H120" s="244"/>
      <c r="I120" s="244"/>
      <c r="J120" s="142" t="s">
        <v>3</v>
      </c>
      <c r="K120" s="143">
        <v>1</v>
      </c>
      <c r="L120" s="245">
        <v>0</v>
      </c>
      <c r="M120" s="244"/>
      <c r="N120" s="245">
        <f t="shared" si="0"/>
        <v>0</v>
      </c>
      <c r="O120" s="244"/>
      <c r="P120" s="244"/>
      <c r="Q120" s="244"/>
      <c r="R120" s="144"/>
      <c r="T120" s="145" t="s">
        <v>3</v>
      </c>
      <c r="U120" s="41" t="s">
        <v>37</v>
      </c>
      <c r="V120" s="146">
        <v>0</v>
      </c>
      <c r="W120" s="146">
        <f t="shared" si="1"/>
        <v>0</v>
      </c>
      <c r="X120" s="146">
        <v>0</v>
      </c>
      <c r="Y120" s="146">
        <f t="shared" si="2"/>
        <v>0</v>
      </c>
      <c r="Z120" s="146">
        <v>0</v>
      </c>
      <c r="AA120" s="147">
        <f t="shared" si="3"/>
        <v>0</v>
      </c>
      <c r="AR120" s="18" t="s">
        <v>140</v>
      </c>
      <c r="AT120" s="18" t="s">
        <v>137</v>
      </c>
      <c r="AU120" s="18" t="s">
        <v>79</v>
      </c>
      <c r="AY120" s="18" t="s">
        <v>136</v>
      </c>
      <c r="BE120" s="148">
        <f t="shared" si="4"/>
        <v>0</v>
      </c>
      <c r="BF120" s="148">
        <f t="shared" si="5"/>
        <v>0</v>
      </c>
      <c r="BG120" s="148">
        <f t="shared" si="6"/>
        <v>0</v>
      </c>
      <c r="BH120" s="148">
        <f t="shared" si="7"/>
        <v>0</v>
      </c>
      <c r="BI120" s="148">
        <f t="shared" si="8"/>
        <v>0</v>
      </c>
      <c r="BJ120" s="18" t="s">
        <v>79</v>
      </c>
      <c r="BK120" s="148">
        <f t="shared" si="9"/>
        <v>0</v>
      </c>
      <c r="BL120" s="18" t="s">
        <v>140</v>
      </c>
      <c r="BM120" s="18" t="s">
        <v>163</v>
      </c>
    </row>
    <row r="121" spans="2:65" s="1" customFormat="1" ht="22.5" customHeight="1" x14ac:dyDescent="0.3">
      <c r="B121" s="139"/>
      <c r="C121" s="140" t="s">
        <v>164</v>
      </c>
      <c r="D121" s="140" t="s">
        <v>137</v>
      </c>
      <c r="E121" s="141" t="s">
        <v>165</v>
      </c>
      <c r="F121" s="243" t="s">
        <v>166</v>
      </c>
      <c r="G121" s="244"/>
      <c r="H121" s="244"/>
      <c r="I121" s="244"/>
      <c r="J121" s="142" t="s">
        <v>3</v>
      </c>
      <c r="K121" s="143">
        <v>1</v>
      </c>
      <c r="L121" s="245">
        <v>0</v>
      </c>
      <c r="M121" s="244"/>
      <c r="N121" s="245">
        <f t="shared" si="0"/>
        <v>0</v>
      </c>
      <c r="O121" s="244"/>
      <c r="P121" s="244"/>
      <c r="Q121" s="244"/>
      <c r="R121" s="144"/>
      <c r="T121" s="145" t="s">
        <v>3</v>
      </c>
      <c r="U121" s="41" t="s">
        <v>37</v>
      </c>
      <c r="V121" s="146">
        <v>0</v>
      </c>
      <c r="W121" s="146">
        <f t="shared" si="1"/>
        <v>0</v>
      </c>
      <c r="X121" s="146">
        <v>0</v>
      </c>
      <c r="Y121" s="146">
        <f t="shared" si="2"/>
        <v>0</v>
      </c>
      <c r="Z121" s="146">
        <v>0</v>
      </c>
      <c r="AA121" s="147">
        <f t="shared" si="3"/>
        <v>0</v>
      </c>
      <c r="AR121" s="18" t="s">
        <v>140</v>
      </c>
      <c r="AT121" s="18" t="s">
        <v>137</v>
      </c>
      <c r="AU121" s="18" t="s">
        <v>79</v>
      </c>
      <c r="AY121" s="18" t="s">
        <v>136</v>
      </c>
      <c r="BE121" s="148">
        <f t="shared" si="4"/>
        <v>0</v>
      </c>
      <c r="BF121" s="148">
        <f t="shared" si="5"/>
        <v>0</v>
      </c>
      <c r="BG121" s="148">
        <f t="shared" si="6"/>
        <v>0</v>
      </c>
      <c r="BH121" s="148">
        <f t="shared" si="7"/>
        <v>0</v>
      </c>
      <c r="BI121" s="148">
        <f t="shared" si="8"/>
        <v>0</v>
      </c>
      <c r="BJ121" s="18" t="s">
        <v>79</v>
      </c>
      <c r="BK121" s="148">
        <f t="shared" si="9"/>
        <v>0</v>
      </c>
      <c r="BL121" s="18" t="s">
        <v>140</v>
      </c>
      <c r="BM121" s="18" t="s">
        <v>167</v>
      </c>
    </row>
    <row r="122" spans="2:65" s="1" customFormat="1" ht="31.5" customHeight="1" x14ac:dyDescent="0.3">
      <c r="B122" s="139"/>
      <c r="C122" s="140" t="s">
        <v>168</v>
      </c>
      <c r="D122" s="140" t="s">
        <v>137</v>
      </c>
      <c r="E122" s="141" t="s">
        <v>169</v>
      </c>
      <c r="F122" s="243" t="s">
        <v>170</v>
      </c>
      <c r="G122" s="244"/>
      <c r="H122" s="244"/>
      <c r="I122" s="244"/>
      <c r="J122" s="142" t="s">
        <v>3</v>
      </c>
      <c r="K122" s="143">
        <v>1</v>
      </c>
      <c r="L122" s="245">
        <v>0</v>
      </c>
      <c r="M122" s="244"/>
      <c r="N122" s="245">
        <f t="shared" si="0"/>
        <v>0</v>
      </c>
      <c r="O122" s="244"/>
      <c r="P122" s="244"/>
      <c r="Q122" s="244"/>
      <c r="R122" s="144"/>
      <c r="T122" s="145" t="s">
        <v>3</v>
      </c>
      <c r="U122" s="41" t="s">
        <v>37</v>
      </c>
      <c r="V122" s="146">
        <v>0</v>
      </c>
      <c r="W122" s="146">
        <f t="shared" si="1"/>
        <v>0</v>
      </c>
      <c r="X122" s="146">
        <v>0</v>
      </c>
      <c r="Y122" s="146">
        <f t="shared" si="2"/>
        <v>0</v>
      </c>
      <c r="Z122" s="146">
        <v>0</v>
      </c>
      <c r="AA122" s="147">
        <f t="shared" si="3"/>
        <v>0</v>
      </c>
      <c r="AR122" s="18" t="s">
        <v>140</v>
      </c>
      <c r="AT122" s="18" t="s">
        <v>137</v>
      </c>
      <c r="AU122" s="18" t="s">
        <v>79</v>
      </c>
      <c r="AY122" s="18" t="s">
        <v>136</v>
      </c>
      <c r="BE122" s="148">
        <f t="shared" si="4"/>
        <v>0</v>
      </c>
      <c r="BF122" s="148">
        <f t="shared" si="5"/>
        <v>0</v>
      </c>
      <c r="BG122" s="148">
        <f t="shared" si="6"/>
        <v>0</v>
      </c>
      <c r="BH122" s="148">
        <f t="shared" si="7"/>
        <v>0</v>
      </c>
      <c r="BI122" s="148">
        <f t="shared" si="8"/>
        <v>0</v>
      </c>
      <c r="BJ122" s="18" t="s">
        <v>79</v>
      </c>
      <c r="BK122" s="148">
        <f t="shared" si="9"/>
        <v>0</v>
      </c>
      <c r="BL122" s="18" t="s">
        <v>140</v>
      </c>
      <c r="BM122" s="18" t="s">
        <v>171</v>
      </c>
    </row>
    <row r="123" spans="2:65" s="1" customFormat="1" ht="22.5" customHeight="1" x14ac:dyDescent="0.3">
      <c r="B123" s="139"/>
      <c r="C123" s="140" t="s">
        <v>172</v>
      </c>
      <c r="D123" s="140" t="s">
        <v>137</v>
      </c>
      <c r="E123" s="141" t="s">
        <v>173</v>
      </c>
      <c r="F123" s="243" t="s">
        <v>174</v>
      </c>
      <c r="G123" s="244"/>
      <c r="H123" s="244"/>
      <c r="I123" s="244"/>
      <c r="J123" s="142" t="s">
        <v>3</v>
      </c>
      <c r="K123" s="143">
        <v>1</v>
      </c>
      <c r="L123" s="245">
        <v>0</v>
      </c>
      <c r="M123" s="244"/>
      <c r="N123" s="245">
        <f t="shared" si="0"/>
        <v>0</v>
      </c>
      <c r="O123" s="244"/>
      <c r="P123" s="244"/>
      <c r="Q123" s="244"/>
      <c r="R123" s="144"/>
      <c r="T123" s="145" t="s">
        <v>3</v>
      </c>
      <c r="U123" s="41" t="s">
        <v>37</v>
      </c>
      <c r="V123" s="146">
        <v>0</v>
      </c>
      <c r="W123" s="146">
        <f t="shared" si="1"/>
        <v>0</v>
      </c>
      <c r="X123" s="146">
        <v>0</v>
      </c>
      <c r="Y123" s="146">
        <f t="shared" si="2"/>
        <v>0</v>
      </c>
      <c r="Z123" s="146">
        <v>0</v>
      </c>
      <c r="AA123" s="147">
        <f t="shared" si="3"/>
        <v>0</v>
      </c>
      <c r="AR123" s="18" t="s">
        <v>140</v>
      </c>
      <c r="AT123" s="18" t="s">
        <v>137</v>
      </c>
      <c r="AU123" s="18" t="s">
        <v>79</v>
      </c>
      <c r="AY123" s="18" t="s">
        <v>136</v>
      </c>
      <c r="BE123" s="148">
        <f t="shared" si="4"/>
        <v>0</v>
      </c>
      <c r="BF123" s="148">
        <f t="shared" si="5"/>
        <v>0</v>
      </c>
      <c r="BG123" s="148">
        <f t="shared" si="6"/>
        <v>0</v>
      </c>
      <c r="BH123" s="148">
        <f t="shared" si="7"/>
        <v>0</v>
      </c>
      <c r="BI123" s="148">
        <f t="shared" si="8"/>
        <v>0</v>
      </c>
      <c r="BJ123" s="18" t="s">
        <v>79</v>
      </c>
      <c r="BK123" s="148">
        <f t="shared" si="9"/>
        <v>0</v>
      </c>
      <c r="BL123" s="18" t="s">
        <v>140</v>
      </c>
      <c r="BM123" s="18" t="s">
        <v>175</v>
      </c>
    </row>
    <row r="124" spans="2:65" s="1" customFormat="1" ht="22.5" customHeight="1" x14ac:dyDescent="0.3">
      <c r="B124" s="139"/>
      <c r="C124" s="140" t="s">
        <v>176</v>
      </c>
      <c r="D124" s="140" t="s">
        <v>137</v>
      </c>
      <c r="E124" s="141" t="s">
        <v>177</v>
      </c>
      <c r="F124" s="243" t="s">
        <v>178</v>
      </c>
      <c r="G124" s="244"/>
      <c r="H124" s="244"/>
      <c r="I124" s="244"/>
      <c r="J124" s="142" t="s">
        <v>3</v>
      </c>
      <c r="K124" s="143">
        <v>1</v>
      </c>
      <c r="L124" s="245">
        <v>0</v>
      </c>
      <c r="M124" s="244"/>
      <c r="N124" s="245">
        <f t="shared" si="0"/>
        <v>0</v>
      </c>
      <c r="O124" s="244"/>
      <c r="P124" s="244"/>
      <c r="Q124" s="244"/>
      <c r="R124" s="144"/>
      <c r="T124" s="145" t="s">
        <v>3</v>
      </c>
      <c r="U124" s="41" t="s">
        <v>37</v>
      </c>
      <c r="V124" s="146">
        <v>0</v>
      </c>
      <c r="W124" s="146">
        <f t="shared" si="1"/>
        <v>0</v>
      </c>
      <c r="X124" s="146">
        <v>0</v>
      </c>
      <c r="Y124" s="146">
        <f t="shared" si="2"/>
        <v>0</v>
      </c>
      <c r="Z124" s="146">
        <v>0</v>
      </c>
      <c r="AA124" s="147">
        <f t="shared" si="3"/>
        <v>0</v>
      </c>
      <c r="AR124" s="18" t="s">
        <v>140</v>
      </c>
      <c r="AT124" s="18" t="s">
        <v>137</v>
      </c>
      <c r="AU124" s="18" t="s">
        <v>79</v>
      </c>
      <c r="AY124" s="18" t="s">
        <v>136</v>
      </c>
      <c r="BE124" s="148">
        <f t="shared" si="4"/>
        <v>0</v>
      </c>
      <c r="BF124" s="148">
        <f t="shared" si="5"/>
        <v>0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8" t="s">
        <v>79</v>
      </c>
      <c r="BK124" s="148">
        <f t="shared" si="9"/>
        <v>0</v>
      </c>
      <c r="BL124" s="18" t="s">
        <v>140</v>
      </c>
      <c r="BM124" s="18" t="s">
        <v>179</v>
      </c>
    </row>
    <row r="125" spans="2:65" s="1" customFormat="1" ht="44.25" customHeight="1" x14ac:dyDescent="0.3">
      <c r="B125" s="139"/>
      <c r="C125" s="140" t="s">
        <v>180</v>
      </c>
      <c r="D125" s="140" t="s">
        <v>137</v>
      </c>
      <c r="E125" s="141" t="s">
        <v>181</v>
      </c>
      <c r="F125" s="243" t="s">
        <v>182</v>
      </c>
      <c r="G125" s="244"/>
      <c r="H125" s="244"/>
      <c r="I125" s="244"/>
      <c r="J125" s="142" t="s">
        <v>3</v>
      </c>
      <c r="K125" s="143">
        <v>1</v>
      </c>
      <c r="L125" s="245">
        <v>0</v>
      </c>
      <c r="M125" s="244"/>
      <c r="N125" s="245">
        <f t="shared" si="0"/>
        <v>0</v>
      </c>
      <c r="O125" s="244"/>
      <c r="P125" s="244"/>
      <c r="Q125" s="244"/>
      <c r="R125" s="144"/>
      <c r="T125" s="145" t="s">
        <v>3</v>
      </c>
      <c r="U125" s="149" t="s">
        <v>37</v>
      </c>
      <c r="V125" s="150">
        <v>0</v>
      </c>
      <c r="W125" s="150">
        <f t="shared" si="1"/>
        <v>0</v>
      </c>
      <c r="X125" s="150">
        <v>0</v>
      </c>
      <c r="Y125" s="150">
        <f t="shared" si="2"/>
        <v>0</v>
      </c>
      <c r="Z125" s="150">
        <v>0</v>
      </c>
      <c r="AA125" s="151">
        <f t="shared" si="3"/>
        <v>0</v>
      </c>
      <c r="AR125" s="18" t="s">
        <v>140</v>
      </c>
      <c r="AT125" s="18" t="s">
        <v>137</v>
      </c>
      <c r="AU125" s="18" t="s">
        <v>79</v>
      </c>
      <c r="AY125" s="18" t="s">
        <v>136</v>
      </c>
      <c r="BE125" s="148">
        <f t="shared" si="4"/>
        <v>0</v>
      </c>
      <c r="BF125" s="148">
        <f t="shared" si="5"/>
        <v>0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8" t="s">
        <v>79</v>
      </c>
      <c r="BK125" s="148">
        <f t="shared" si="9"/>
        <v>0</v>
      </c>
      <c r="BL125" s="18" t="s">
        <v>140</v>
      </c>
      <c r="BM125" s="18" t="s">
        <v>183</v>
      </c>
    </row>
    <row r="126" spans="2:65" s="1" customFormat="1" ht="6.95" customHeight="1" x14ac:dyDescent="0.3"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8"/>
    </row>
  </sheetData>
  <mergeCells count="92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2:Q92"/>
    <mergeCell ref="L94:Q94"/>
    <mergeCell ref="C100:Q100"/>
    <mergeCell ref="F102:P102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F114:I114"/>
    <mergeCell ref="L114:M114"/>
    <mergeCell ref="N114:Q114"/>
    <mergeCell ref="F115:I115"/>
    <mergeCell ref="L115:M115"/>
    <mergeCell ref="N115:Q115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F125:I125"/>
    <mergeCell ref="L125:M125"/>
    <mergeCell ref="N125:Q125"/>
    <mergeCell ref="F122:I122"/>
    <mergeCell ref="L122:M122"/>
    <mergeCell ref="N122:Q122"/>
    <mergeCell ref="F123:I123"/>
    <mergeCell ref="L123:M123"/>
    <mergeCell ref="N123:Q123"/>
    <mergeCell ref="N112:Q112"/>
    <mergeCell ref="N113:Q113"/>
    <mergeCell ref="H1:K1"/>
    <mergeCell ref="S2:AC2"/>
    <mergeCell ref="F124:I124"/>
    <mergeCell ref="L124:M124"/>
    <mergeCell ref="N124:Q124"/>
    <mergeCell ref="F120:I120"/>
    <mergeCell ref="L120:M120"/>
    <mergeCell ref="N120:Q120"/>
    <mergeCell ref="F121:I121"/>
    <mergeCell ref="L121:M121"/>
    <mergeCell ref="N121:Q121"/>
    <mergeCell ref="F118:I118"/>
    <mergeCell ref="L118:M118"/>
    <mergeCell ref="N118:Q118"/>
  </mergeCells>
  <hyperlinks>
    <hyperlink ref="F1:G1" location="C2" tooltip="Krycí list rozpočtu" display="1) Krycí list rozpočtu" xr:uid="{00000000-0004-0000-0100-000000000000}"/>
    <hyperlink ref="H1:K1" location="C87" tooltip="Rekapitulace rozpočtu" display="2) Rekapitulace rozpočtu" xr:uid="{00000000-0004-0000-0100-000001000000}"/>
    <hyperlink ref="L1" location="C111" tooltip="Rozpočet" display="3) Rozpočet" xr:uid="{00000000-0004-0000-0100-000002000000}"/>
    <hyperlink ref="S1:T1" location="'Rekapitulace stavby'!C2" tooltip="Rekapitulace stavby" display="Rekapitulace stavby" xr:uid="{00000000-0004-0000-01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77"/>
  <sheetViews>
    <sheetView showGridLines="0" workbookViewId="0">
      <pane ySplit="1" topLeftCell="A168" activePane="bottomLeft" state="frozen"/>
      <selection pane="bottomLeft" activeCell="L176" sqref="L176:M17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97"/>
      <c r="B1" s="195"/>
      <c r="C1" s="195"/>
      <c r="D1" s="196" t="s">
        <v>1</v>
      </c>
      <c r="E1" s="195"/>
      <c r="F1" s="193" t="s">
        <v>861</v>
      </c>
      <c r="G1" s="193"/>
      <c r="H1" s="242" t="s">
        <v>862</v>
      </c>
      <c r="I1" s="242"/>
      <c r="J1" s="242"/>
      <c r="K1" s="242"/>
      <c r="L1" s="193" t="s">
        <v>863</v>
      </c>
      <c r="M1" s="195"/>
      <c r="N1" s="195"/>
      <c r="O1" s="196" t="s">
        <v>106</v>
      </c>
      <c r="P1" s="195"/>
      <c r="Q1" s="195"/>
      <c r="R1" s="195"/>
      <c r="S1" s="193" t="s">
        <v>864</v>
      </c>
      <c r="T1" s="193"/>
      <c r="U1" s="197"/>
      <c r="V1" s="197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99" t="s">
        <v>6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8" t="s">
        <v>89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82</v>
      </c>
    </row>
    <row r="4" spans="1:66" ht="36.950000000000003" customHeight="1" x14ac:dyDescent="0.3">
      <c r="B4" s="22"/>
      <c r="C4" s="228" t="s">
        <v>107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52" t="str">
        <f>'Rekapitulace stavby'!K6</f>
        <v>Dětské hřiště č.5. MOb OSTRAVA-JIH, Hrabůvka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3"/>
      <c r="R6" s="24"/>
    </row>
    <row r="7" spans="1:66" ht="25.35" customHeight="1" x14ac:dyDescent="0.3">
      <c r="B7" s="22"/>
      <c r="C7" s="23"/>
      <c r="D7" s="29" t="s">
        <v>108</v>
      </c>
      <c r="E7" s="23"/>
      <c r="F7" s="252" t="s">
        <v>184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3"/>
      <c r="R7" s="24"/>
    </row>
    <row r="8" spans="1:66" s="1" customFormat="1" ht="32.85" customHeight="1" x14ac:dyDescent="0.3">
      <c r="B8" s="32"/>
      <c r="C8" s="33"/>
      <c r="D8" s="28" t="s">
        <v>110</v>
      </c>
      <c r="E8" s="33"/>
      <c r="F8" s="236" t="s">
        <v>185</v>
      </c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3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3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46">
        <f>'Rekapitulace stavby'!AN8</f>
        <v>43794</v>
      </c>
      <c r="P10" s="203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35" t="s">
        <v>3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35" t="s">
        <v>3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35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35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35" t="s">
        <v>3</v>
      </c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907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35" t="s">
        <v>3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35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IF('Rekapitulace stavby'!E20="","",'Rekapitulace stavby'!E20)</f>
        <v>Ing. Patrik Salot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35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37" t="s">
        <v>3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9" t="s">
        <v>112</v>
      </c>
      <c r="E28" s="33"/>
      <c r="F28" s="33"/>
      <c r="G28" s="33"/>
      <c r="H28" s="33"/>
      <c r="I28" s="33"/>
      <c r="J28" s="33"/>
      <c r="K28" s="33"/>
      <c r="L28" s="33"/>
      <c r="M28" s="213">
        <f>N89</f>
        <v>0</v>
      </c>
      <c r="N28" s="203"/>
      <c r="O28" s="203"/>
      <c r="P28" s="203"/>
      <c r="Q28" s="33"/>
      <c r="R28" s="34"/>
    </row>
    <row r="29" spans="2:18" s="1" customFormat="1" ht="14.45" customHeight="1" x14ac:dyDescent="0.3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213">
        <f>N95</f>
        <v>0</v>
      </c>
      <c r="N29" s="203"/>
      <c r="O29" s="203"/>
      <c r="P29" s="203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0" t="s">
        <v>35</v>
      </c>
      <c r="E31" s="33"/>
      <c r="F31" s="33"/>
      <c r="G31" s="33"/>
      <c r="H31" s="33"/>
      <c r="I31" s="33"/>
      <c r="J31" s="33"/>
      <c r="K31" s="33"/>
      <c r="L31" s="33"/>
      <c r="M31" s="259">
        <f>ROUND(M28+M29,2)</f>
        <v>0</v>
      </c>
      <c r="N31" s="203"/>
      <c r="O31" s="203"/>
      <c r="P31" s="203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36</v>
      </c>
      <c r="E33" s="39" t="s">
        <v>37</v>
      </c>
      <c r="F33" s="40">
        <v>0.21</v>
      </c>
      <c r="G33" s="111" t="s">
        <v>38</v>
      </c>
      <c r="H33" s="257">
        <f>ROUND((SUM(BE95:BE96)+SUM(BE115:BE176)), 2)</f>
        <v>0</v>
      </c>
      <c r="I33" s="203"/>
      <c r="J33" s="203"/>
      <c r="K33" s="33"/>
      <c r="L33" s="33"/>
      <c r="M33" s="257">
        <f>ROUND(ROUND((SUM(BE95:BE96)+SUM(BE115:BE176)), 2)*F33, 2)</f>
        <v>0</v>
      </c>
      <c r="N33" s="203"/>
      <c r="O33" s="203"/>
      <c r="P33" s="203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39</v>
      </c>
      <c r="F34" s="40">
        <v>0.15</v>
      </c>
      <c r="G34" s="111" t="s">
        <v>38</v>
      </c>
      <c r="H34" s="257">
        <f>ROUND((SUM(BF95:BF96)+SUM(BF115:BF176)), 2)</f>
        <v>0</v>
      </c>
      <c r="I34" s="203"/>
      <c r="J34" s="203"/>
      <c r="K34" s="33"/>
      <c r="L34" s="33"/>
      <c r="M34" s="257">
        <f>ROUND(ROUND((SUM(BF95:BF96)+SUM(BF115:BF176)), 2)*F34, 2)</f>
        <v>0</v>
      </c>
      <c r="N34" s="203"/>
      <c r="O34" s="203"/>
      <c r="P34" s="203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0.21</v>
      </c>
      <c r="G35" s="111" t="s">
        <v>38</v>
      </c>
      <c r="H35" s="257">
        <f>ROUND((SUM(BG95:BG96)+SUM(BG115:BG176)), 2)</f>
        <v>0</v>
      </c>
      <c r="I35" s="203"/>
      <c r="J35" s="203"/>
      <c r="K35" s="33"/>
      <c r="L35" s="33"/>
      <c r="M35" s="257">
        <v>0</v>
      </c>
      <c r="N35" s="203"/>
      <c r="O35" s="203"/>
      <c r="P35" s="203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0.15</v>
      </c>
      <c r="G36" s="111" t="s">
        <v>38</v>
      </c>
      <c r="H36" s="257">
        <f>ROUND((SUM(BH95:BH96)+SUM(BH115:BH176)), 2)</f>
        <v>0</v>
      </c>
      <c r="I36" s="203"/>
      <c r="J36" s="203"/>
      <c r="K36" s="33"/>
      <c r="L36" s="33"/>
      <c r="M36" s="257">
        <v>0</v>
      </c>
      <c r="N36" s="203"/>
      <c r="O36" s="203"/>
      <c r="P36" s="203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42</v>
      </c>
      <c r="F37" s="40">
        <v>0</v>
      </c>
      <c r="G37" s="111" t="s">
        <v>38</v>
      </c>
      <c r="H37" s="257">
        <f>ROUND((SUM(BI95:BI96)+SUM(BI115:BI176)), 2)</f>
        <v>0</v>
      </c>
      <c r="I37" s="203"/>
      <c r="J37" s="203"/>
      <c r="K37" s="33"/>
      <c r="L37" s="33"/>
      <c r="M37" s="257">
        <v>0</v>
      </c>
      <c r="N37" s="203"/>
      <c r="O37" s="203"/>
      <c r="P37" s="203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2" t="s">
        <v>43</v>
      </c>
      <c r="E39" s="72"/>
      <c r="F39" s="72"/>
      <c r="G39" s="113" t="s">
        <v>44</v>
      </c>
      <c r="H39" s="114" t="s">
        <v>45</v>
      </c>
      <c r="I39" s="72"/>
      <c r="J39" s="72"/>
      <c r="K39" s="72"/>
      <c r="L39" s="258">
        <f>SUM(M31:M37)</f>
        <v>0</v>
      </c>
      <c r="M39" s="221"/>
      <c r="N39" s="221"/>
      <c r="O39" s="221"/>
      <c r="P39" s="22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ht="15" x14ac:dyDescent="0.3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ht="15" x14ac:dyDescent="0.3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ht="15" x14ac:dyDescent="0.3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18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18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18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18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18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18" s="1" customFormat="1" ht="15" x14ac:dyDescent="0.3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228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2" t="str">
        <f>F6</f>
        <v>Dětské hřiště č.5. MOb OSTRAVA-JIH, Hrabůvka</v>
      </c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33"/>
      <c r="R78" s="34"/>
    </row>
    <row r="79" spans="2:18" ht="30" customHeight="1" x14ac:dyDescent="0.3">
      <c r="B79" s="22"/>
      <c r="C79" s="29" t="s">
        <v>108</v>
      </c>
      <c r="D79" s="23"/>
      <c r="E79" s="23"/>
      <c r="F79" s="252" t="s">
        <v>184</v>
      </c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3"/>
      <c r="R79" s="24"/>
    </row>
    <row r="80" spans="2:18" s="1" customFormat="1" ht="36.950000000000003" customHeight="1" x14ac:dyDescent="0.3">
      <c r="B80" s="32"/>
      <c r="C80" s="66" t="s">
        <v>110</v>
      </c>
      <c r="D80" s="33"/>
      <c r="E80" s="33"/>
      <c r="F80" s="229" t="str">
        <f>F8</f>
        <v>01-0 - Demolice</v>
      </c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>Hrabůvka</v>
      </c>
      <c r="G82" s="33"/>
      <c r="H82" s="33"/>
      <c r="I82" s="33"/>
      <c r="J82" s="33"/>
      <c r="K82" s="29" t="s">
        <v>22</v>
      </c>
      <c r="L82" s="33"/>
      <c r="M82" s="246">
        <f>IF(O10="","",O10)</f>
        <v>43794</v>
      </c>
      <c r="N82" s="203"/>
      <c r="O82" s="203"/>
      <c r="P82" s="203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Statutární město Ostrava,městský obvod Ostrava-Jih</v>
      </c>
      <c r="G84" s="33"/>
      <c r="H84" s="33"/>
      <c r="I84" s="33"/>
      <c r="J84" s="33"/>
      <c r="K84" s="29" t="s">
        <v>29</v>
      </c>
      <c r="L84" s="33"/>
      <c r="M84" s="235" t="str">
        <f>E19</f>
        <v>British Thovt (Czech Republic) s.r.o.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31</v>
      </c>
      <c r="L85" s="33"/>
      <c r="M85" s="235" t="str">
        <f>E22</f>
        <v>Ing. Patrik Salot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115</v>
      </c>
      <c r="D87" s="251"/>
      <c r="E87" s="251"/>
      <c r="F87" s="251"/>
      <c r="G87" s="251"/>
      <c r="H87" s="108"/>
      <c r="I87" s="108"/>
      <c r="J87" s="108"/>
      <c r="K87" s="108"/>
      <c r="L87" s="108"/>
      <c r="M87" s="108"/>
      <c r="N87" s="253" t="s">
        <v>116</v>
      </c>
      <c r="O87" s="203"/>
      <c r="P87" s="203"/>
      <c r="Q87" s="203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5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2">
        <f>N115</f>
        <v>0</v>
      </c>
      <c r="O89" s="203"/>
      <c r="P89" s="203"/>
      <c r="Q89" s="203"/>
      <c r="R89" s="34"/>
      <c r="AU89" s="18" t="s">
        <v>118</v>
      </c>
    </row>
    <row r="90" spans="2:47" s="7" customFormat="1" ht="24.95" customHeight="1" x14ac:dyDescent="0.3">
      <c r="B90" s="116"/>
      <c r="C90" s="117"/>
      <c r="D90" s="118" t="s">
        <v>186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N116</f>
        <v>0</v>
      </c>
      <c r="O90" s="255"/>
      <c r="P90" s="255"/>
      <c r="Q90" s="255"/>
      <c r="R90" s="119"/>
    </row>
    <row r="91" spans="2:47" s="10" customFormat="1" ht="19.899999999999999" customHeight="1" x14ac:dyDescent="0.3">
      <c r="B91" s="152"/>
      <c r="C91" s="95"/>
      <c r="D91" s="153" t="s">
        <v>187</v>
      </c>
      <c r="E91" s="95"/>
      <c r="F91" s="95"/>
      <c r="G91" s="95"/>
      <c r="H91" s="95"/>
      <c r="I91" s="95"/>
      <c r="J91" s="95"/>
      <c r="K91" s="95"/>
      <c r="L91" s="95"/>
      <c r="M91" s="95"/>
      <c r="N91" s="204">
        <f>N117</f>
        <v>0</v>
      </c>
      <c r="O91" s="205"/>
      <c r="P91" s="205"/>
      <c r="Q91" s="205"/>
      <c r="R91" s="154"/>
    </row>
    <row r="92" spans="2:47" s="10" customFormat="1" ht="19.899999999999999" customHeight="1" x14ac:dyDescent="0.3">
      <c r="B92" s="152"/>
      <c r="C92" s="95"/>
      <c r="D92" s="153" t="s">
        <v>188</v>
      </c>
      <c r="E92" s="95"/>
      <c r="F92" s="95"/>
      <c r="G92" s="95"/>
      <c r="H92" s="95"/>
      <c r="I92" s="95"/>
      <c r="J92" s="95"/>
      <c r="K92" s="95"/>
      <c r="L92" s="95"/>
      <c r="M92" s="95"/>
      <c r="N92" s="204">
        <f>N144</f>
        <v>0</v>
      </c>
      <c r="O92" s="205"/>
      <c r="P92" s="205"/>
      <c r="Q92" s="205"/>
      <c r="R92" s="154"/>
    </row>
    <row r="93" spans="2:47" s="10" customFormat="1" ht="19.899999999999999" customHeight="1" x14ac:dyDescent="0.3">
      <c r="B93" s="152"/>
      <c r="C93" s="95"/>
      <c r="D93" s="153" t="s">
        <v>189</v>
      </c>
      <c r="E93" s="95"/>
      <c r="F93" s="95"/>
      <c r="G93" s="95"/>
      <c r="H93" s="95"/>
      <c r="I93" s="95"/>
      <c r="J93" s="95"/>
      <c r="K93" s="95"/>
      <c r="L93" s="95"/>
      <c r="M93" s="95"/>
      <c r="N93" s="204">
        <f>N166</f>
        <v>0</v>
      </c>
      <c r="O93" s="205"/>
      <c r="P93" s="205"/>
      <c r="Q93" s="205"/>
      <c r="R93" s="154"/>
    </row>
    <row r="94" spans="2:47" s="1" customFormat="1" ht="21.75" customHeight="1" x14ac:dyDescent="0.3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</row>
    <row r="95" spans="2:47" s="1" customFormat="1" ht="29.25" customHeight="1" x14ac:dyDescent="0.3">
      <c r="B95" s="32"/>
      <c r="C95" s="115" t="s">
        <v>120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56">
        <v>0</v>
      </c>
      <c r="O95" s="203"/>
      <c r="P95" s="203"/>
      <c r="Q95" s="203"/>
      <c r="R95" s="34"/>
      <c r="T95" s="120"/>
      <c r="U95" s="121" t="s">
        <v>36</v>
      </c>
    </row>
    <row r="96" spans="2:47" s="1" customFormat="1" ht="18" customHeight="1" x14ac:dyDescent="0.3"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4"/>
    </row>
    <row r="97" spans="2:18" s="1" customFormat="1" ht="29.25" customHeight="1" x14ac:dyDescent="0.3">
      <c r="B97" s="32"/>
      <c r="C97" s="107" t="s">
        <v>105</v>
      </c>
      <c r="D97" s="108"/>
      <c r="E97" s="108"/>
      <c r="F97" s="108"/>
      <c r="G97" s="108"/>
      <c r="H97" s="108"/>
      <c r="I97" s="108"/>
      <c r="J97" s="108"/>
      <c r="K97" s="108"/>
      <c r="L97" s="217">
        <f>ROUND(SUM(N89+N95),2)</f>
        <v>0</v>
      </c>
      <c r="M97" s="251"/>
      <c r="N97" s="251"/>
      <c r="O97" s="251"/>
      <c r="P97" s="251"/>
      <c r="Q97" s="251"/>
      <c r="R97" s="34"/>
    </row>
    <row r="98" spans="2:18" s="1" customFormat="1" ht="6.95" customHeight="1" x14ac:dyDescent="0.3"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8"/>
    </row>
    <row r="102" spans="2:18" s="1" customFormat="1" ht="6.95" customHeight="1" x14ac:dyDescent="0.3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1"/>
    </row>
    <row r="103" spans="2:18" s="1" customFormat="1" ht="36.950000000000003" customHeight="1" x14ac:dyDescent="0.3">
      <c r="B103" s="32"/>
      <c r="C103" s="228" t="s">
        <v>121</v>
      </c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34"/>
    </row>
    <row r="104" spans="2:18" s="1" customFormat="1" ht="6.9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18" s="1" customFormat="1" ht="30" customHeight="1" x14ac:dyDescent="0.3">
      <c r="B105" s="32"/>
      <c r="C105" s="29" t="s">
        <v>15</v>
      </c>
      <c r="D105" s="33"/>
      <c r="E105" s="33"/>
      <c r="F105" s="252" t="str">
        <f>F6</f>
        <v>Dětské hřiště č.5. MOb OSTRAVA-JIH, Hrabůvka</v>
      </c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33"/>
      <c r="R105" s="34"/>
    </row>
    <row r="106" spans="2:18" ht="30" customHeight="1" x14ac:dyDescent="0.3">
      <c r="B106" s="22"/>
      <c r="C106" s="29" t="s">
        <v>108</v>
      </c>
      <c r="D106" s="23"/>
      <c r="E106" s="23"/>
      <c r="F106" s="252" t="s">
        <v>184</v>
      </c>
      <c r="G106" s="214"/>
      <c r="H106" s="214"/>
      <c r="I106" s="214"/>
      <c r="J106" s="214"/>
      <c r="K106" s="214"/>
      <c r="L106" s="214"/>
      <c r="M106" s="214"/>
      <c r="N106" s="214"/>
      <c r="O106" s="214"/>
      <c r="P106" s="214"/>
      <c r="Q106" s="23"/>
      <c r="R106" s="24"/>
    </row>
    <row r="107" spans="2:18" s="1" customFormat="1" ht="36.950000000000003" customHeight="1" x14ac:dyDescent="0.3">
      <c r="B107" s="32"/>
      <c r="C107" s="66" t="s">
        <v>110</v>
      </c>
      <c r="D107" s="33"/>
      <c r="E107" s="33"/>
      <c r="F107" s="229" t="str">
        <f>F8</f>
        <v>01-0 - Demolice</v>
      </c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33"/>
      <c r="R107" s="34"/>
    </row>
    <row r="108" spans="2:18" s="1" customFormat="1" ht="6.95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18" s="1" customFormat="1" ht="18" customHeight="1" x14ac:dyDescent="0.3">
      <c r="B109" s="32"/>
      <c r="C109" s="29" t="s">
        <v>20</v>
      </c>
      <c r="D109" s="33"/>
      <c r="E109" s="33"/>
      <c r="F109" s="27" t="str">
        <f>F10</f>
        <v>Hrabůvka</v>
      </c>
      <c r="G109" s="33"/>
      <c r="H109" s="33"/>
      <c r="I109" s="33"/>
      <c r="J109" s="33"/>
      <c r="K109" s="29" t="s">
        <v>22</v>
      </c>
      <c r="L109" s="33"/>
      <c r="M109" s="246">
        <f>IF(O10="","",O10)</f>
        <v>43794</v>
      </c>
      <c r="N109" s="203"/>
      <c r="O109" s="203"/>
      <c r="P109" s="203"/>
      <c r="Q109" s="33"/>
      <c r="R109" s="34"/>
    </row>
    <row r="110" spans="2:18" s="1" customFormat="1" ht="6.95" customHeight="1" x14ac:dyDescent="0.3"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4"/>
    </row>
    <row r="111" spans="2:18" s="1" customFormat="1" ht="15" x14ac:dyDescent="0.3">
      <c r="B111" s="32"/>
      <c r="C111" s="29" t="s">
        <v>23</v>
      </c>
      <c r="D111" s="33"/>
      <c r="E111" s="33"/>
      <c r="F111" s="27" t="str">
        <f>E13</f>
        <v>Statutární město Ostrava,městský obvod Ostrava-Jih</v>
      </c>
      <c r="G111" s="33"/>
      <c r="H111" s="33"/>
      <c r="I111" s="33"/>
      <c r="J111" s="33"/>
      <c r="K111" s="29" t="s">
        <v>29</v>
      </c>
      <c r="L111" s="33"/>
      <c r="M111" s="235" t="str">
        <f>E19</f>
        <v>British Thovt (Czech Republic) s.r.o.</v>
      </c>
      <c r="N111" s="203"/>
      <c r="O111" s="203"/>
      <c r="P111" s="203"/>
      <c r="Q111" s="203"/>
      <c r="R111" s="34"/>
    </row>
    <row r="112" spans="2:18" s="1" customFormat="1" ht="14.45" customHeight="1" x14ac:dyDescent="0.3">
      <c r="B112" s="32"/>
      <c r="C112" s="29" t="s">
        <v>27</v>
      </c>
      <c r="D112" s="33"/>
      <c r="E112" s="33"/>
      <c r="F112" s="27" t="str">
        <f>IF(E16="","",E16)</f>
        <v xml:space="preserve"> </v>
      </c>
      <c r="G112" s="33"/>
      <c r="H112" s="33"/>
      <c r="I112" s="33"/>
      <c r="J112" s="33"/>
      <c r="K112" s="29" t="s">
        <v>31</v>
      </c>
      <c r="L112" s="33"/>
      <c r="M112" s="235" t="str">
        <f>E22</f>
        <v>Ing. Patrik Salot</v>
      </c>
      <c r="N112" s="203"/>
      <c r="O112" s="203"/>
      <c r="P112" s="203"/>
      <c r="Q112" s="203"/>
      <c r="R112" s="34"/>
    </row>
    <row r="113" spans="2:65" s="1" customFormat="1" ht="10.35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8" customFormat="1" ht="29.25" customHeight="1" x14ac:dyDescent="0.3">
      <c r="B114" s="122"/>
      <c r="C114" s="123" t="s">
        <v>122</v>
      </c>
      <c r="D114" s="124" t="s">
        <v>123</v>
      </c>
      <c r="E114" s="124" t="s">
        <v>54</v>
      </c>
      <c r="F114" s="247" t="s">
        <v>124</v>
      </c>
      <c r="G114" s="248"/>
      <c r="H114" s="248"/>
      <c r="I114" s="248"/>
      <c r="J114" s="124" t="s">
        <v>125</v>
      </c>
      <c r="K114" s="124" t="s">
        <v>126</v>
      </c>
      <c r="L114" s="249" t="s">
        <v>127</v>
      </c>
      <c r="M114" s="248"/>
      <c r="N114" s="247" t="s">
        <v>116</v>
      </c>
      <c r="O114" s="248"/>
      <c r="P114" s="248"/>
      <c r="Q114" s="250"/>
      <c r="R114" s="125"/>
      <c r="T114" s="73" t="s">
        <v>128</v>
      </c>
      <c r="U114" s="74" t="s">
        <v>36</v>
      </c>
      <c r="V114" s="74" t="s">
        <v>129</v>
      </c>
      <c r="W114" s="74" t="s">
        <v>130</v>
      </c>
      <c r="X114" s="74" t="s">
        <v>131</v>
      </c>
      <c r="Y114" s="74" t="s">
        <v>132</v>
      </c>
      <c r="Z114" s="74" t="s">
        <v>133</v>
      </c>
      <c r="AA114" s="75" t="s">
        <v>134</v>
      </c>
    </row>
    <row r="115" spans="2:65" s="1" customFormat="1" ht="29.25" customHeight="1" x14ac:dyDescent="0.35">
      <c r="B115" s="32"/>
      <c r="C115" s="77" t="s">
        <v>112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38">
        <f>BK115</f>
        <v>0</v>
      </c>
      <c r="O115" s="239"/>
      <c r="P115" s="239"/>
      <c r="Q115" s="239"/>
      <c r="R115" s="34"/>
      <c r="T115" s="76"/>
      <c r="U115" s="48"/>
      <c r="V115" s="48"/>
      <c r="W115" s="126">
        <f>W116</f>
        <v>1326.4315180000001</v>
      </c>
      <c r="X115" s="48"/>
      <c r="Y115" s="126">
        <f>Y116</f>
        <v>0</v>
      </c>
      <c r="Z115" s="48"/>
      <c r="AA115" s="127">
        <f>AA116</f>
        <v>377.06189999999998</v>
      </c>
      <c r="AT115" s="18" t="s">
        <v>71</v>
      </c>
      <c r="AU115" s="18" t="s">
        <v>118</v>
      </c>
      <c r="BK115" s="128">
        <f>BK116</f>
        <v>0</v>
      </c>
    </row>
    <row r="116" spans="2:65" s="9" customFormat="1" ht="37.35" customHeight="1" x14ac:dyDescent="0.35">
      <c r="B116" s="129"/>
      <c r="C116" s="130"/>
      <c r="D116" s="131" t="s">
        <v>186</v>
      </c>
      <c r="E116" s="131"/>
      <c r="F116" s="131"/>
      <c r="G116" s="131"/>
      <c r="H116" s="131"/>
      <c r="I116" s="131"/>
      <c r="J116" s="131"/>
      <c r="K116" s="131"/>
      <c r="L116" s="131"/>
      <c r="M116" s="131"/>
      <c r="N116" s="265">
        <f>BK116</f>
        <v>0</v>
      </c>
      <c r="O116" s="254"/>
      <c r="P116" s="254"/>
      <c r="Q116" s="254"/>
      <c r="R116" s="132"/>
      <c r="T116" s="133"/>
      <c r="U116" s="130"/>
      <c r="V116" s="130"/>
      <c r="W116" s="134">
        <f>W117+W144+W166</f>
        <v>1326.4315180000001</v>
      </c>
      <c r="X116" s="130"/>
      <c r="Y116" s="134">
        <f>Y117+Y144+Y166</f>
        <v>0</v>
      </c>
      <c r="Z116" s="130"/>
      <c r="AA116" s="135">
        <f>AA117+AA144+AA166</f>
        <v>377.06189999999998</v>
      </c>
      <c r="AR116" s="136" t="s">
        <v>79</v>
      </c>
      <c r="AT116" s="137" t="s">
        <v>71</v>
      </c>
      <c r="AU116" s="137" t="s">
        <v>72</v>
      </c>
      <c r="AY116" s="136" t="s">
        <v>136</v>
      </c>
      <c r="BK116" s="138">
        <f>BK117+BK144+BK166</f>
        <v>0</v>
      </c>
    </row>
    <row r="117" spans="2:65" s="9" customFormat="1" ht="19.899999999999999" customHeight="1" x14ac:dyDescent="0.3">
      <c r="B117" s="129"/>
      <c r="C117" s="130"/>
      <c r="D117" s="155" t="s">
        <v>187</v>
      </c>
      <c r="E117" s="155"/>
      <c r="F117" s="155"/>
      <c r="G117" s="155"/>
      <c r="H117" s="155"/>
      <c r="I117" s="155"/>
      <c r="J117" s="155"/>
      <c r="K117" s="155"/>
      <c r="L117" s="155"/>
      <c r="M117" s="155"/>
      <c r="N117" s="266">
        <f>BK117</f>
        <v>0</v>
      </c>
      <c r="O117" s="267"/>
      <c r="P117" s="267"/>
      <c r="Q117" s="267"/>
      <c r="R117" s="132"/>
      <c r="T117" s="133"/>
      <c r="U117" s="130"/>
      <c r="V117" s="130"/>
      <c r="W117" s="134">
        <f>SUM(W118:W143)</f>
        <v>214.25640000000001</v>
      </c>
      <c r="X117" s="130"/>
      <c r="Y117" s="134">
        <f>SUM(Y118:Y143)</f>
        <v>0</v>
      </c>
      <c r="Z117" s="130"/>
      <c r="AA117" s="135">
        <f>SUM(AA118:AA143)</f>
        <v>233.68589999999998</v>
      </c>
      <c r="AR117" s="136" t="s">
        <v>79</v>
      </c>
      <c r="AT117" s="137" t="s">
        <v>71</v>
      </c>
      <c r="AU117" s="137" t="s">
        <v>79</v>
      </c>
      <c r="AY117" s="136" t="s">
        <v>136</v>
      </c>
      <c r="BK117" s="138">
        <f>SUM(BK118:BK143)</f>
        <v>0</v>
      </c>
    </row>
    <row r="118" spans="2:65" s="1" customFormat="1" ht="31.5" customHeight="1" x14ac:dyDescent="0.3">
      <c r="B118" s="139"/>
      <c r="C118" s="140" t="s">
        <v>79</v>
      </c>
      <c r="D118" s="140" t="s">
        <v>137</v>
      </c>
      <c r="E118" s="141" t="s">
        <v>190</v>
      </c>
      <c r="F118" s="243" t="s">
        <v>191</v>
      </c>
      <c r="G118" s="244"/>
      <c r="H118" s="244"/>
      <c r="I118" s="244"/>
      <c r="J118" s="142" t="s">
        <v>192</v>
      </c>
      <c r="K118" s="143">
        <v>2.5</v>
      </c>
      <c r="L118" s="245">
        <v>0</v>
      </c>
      <c r="M118" s="244"/>
      <c r="N118" s="245">
        <f>ROUND(L118*K118,2)</f>
        <v>0</v>
      </c>
      <c r="O118" s="244"/>
      <c r="P118" s="244"/>
      <c r="Q118" s="244"/>
      <c r="R118" s="144"/>
      <c r="T118" s="145" t="s">
        <v>3</v>
      </c>
      <c r="U118" s="41" t="s">
        <v>37</v>
      </c>
      <c r="V118" s="146">
        <v>0.24199999999999999</v>
      </c>
      <c r="W118" s="146">
        <f>V118*K118</f>
        <v>0.60499999999999998</v>
      </c>
      <c r="X118" s="146">
        <v>0</v>
      </c>
      <c r="Y118" s="146">
        <f>X118*K118</f>
        <v>0</v>
      </c>
      <c r="Z118" s="146">
        <v>0.255</v>
      </c>
      <c r="AA118" s="147">
        <f>Z118*K118</f>
        <v>0.63749999999999996</v>
      </c>
      <c r="AR118" s="18" t="s">
        <v>149</v>
      </c>
      <c r="AT118" s="18" t="s">
        <v>137</v>
      </c>
      <c r="AU118" s="18" t="s">
        <v>82</v>
      </c>
      <c r="AY118" s="18" t="s">
        <v>136</v>
      </c>
      <c r="BE118" s="148">
        <f>IF(U118="základní",N118,0)</f>
        <v>0</v>
      </c>
      <c r="BF118" s="148">
        <f>IF(U118="snížená",N118,0)</f>
        <v>0</v>
      </c>
      <c r="BG118" s="148">
        <f>IF(U118="zákl. přenesená",N118,0)</f>
        <v>0</v>
      </c>
      <c r="BH118" s="148">
        <f>IF(U118="sníž. přenesená",N118,0)</f>
        <v>0</v>
      </c>
      <c r="BI118" s="148">
        <f>IF(U118="nulová",N118,0)</f>
        <v>0</v>
      </c>
      <c r="BJ118" s="18" t="s">
        <v>79</v>
      </c>
      <c r="BK118" s="148">
        <f>ROUND(L118*K118,2)</f>
        <v>0</v>
      </c>
      <c r="BL118" s="18" t="s">
        <v>149</v>
      </c>
      <c r="BM118" s="18" t="s">
        <v>193</v>
      </c>
    </row>
    <row r="119" spans="2:65" s="11" customFormat="1" ht="22.5" customHeight="1" x14ac:dyDescent="0.3">
      <c r="B119" s="156"/>
      <c r="C119" s="157"/>
      <c r="D119" s="157"/>
      <c r="E119" s="158" t="s">
        <v>3</v>
      </c>
      <c r="F119" s="268" t="s">
        <v>194</v>
      </c>
      <c r="G119" s="269"/>
      <c r="H119" s="269"/>
      <c r="I119" s="269"/>
      <c r="J119" s="157"/>
      <c r="K119" s="159" t="s">
        <v>3</v>
      </c>
      <c r="L119" s="157"/>
      <c r="M119" s="157"/>
      <c r="N119" s="157"/>
      <c r="O119" s="157"/>
      <c r="P119" s="157"/>
      <c r="Q119" s="157"/>
      <c r="R119" s="160"/>
      <c r="T119" s="161"/>
      <c r="U119" s="157"/>
      <c r="V119" s="157"/>
      <c r="W119" s="157"/>
      <c r="X119" s="157"/>
      <c r="Y119" s="157"/>
      <c r="Z119" s="157"/>
      <c r="AA119" s="162"/>
      <c r="AT119" s="163" t="s">
        <v>195</v>
      </c>
      <c r="AU119" s="163" t="s">
        <v>82</v>
      </c>
      <c r="AV119" s="11" t="s">
        <v>79</v>
      </c>
      <c r="AW119" s="11" t="s">
        <v>30</v>
      </c>
      <c r="AX119" s="11" t="s">
        <v>72</v>
      </c>
      <c r="AY119" s="163" t="s">
        <v>136</v>
      </c>
    </row>
    <row r="120" spans="2:65" s="12" customFormat="1" ht="22.5" customHeight="1" x14ac:dyDescent="0.3">
      <c r="B120" s="164"/>
      <c r="C120" s="165"/>
      <c r="D120" s="165"/>
      <c r="E120" s="166" t="s">
        <v>3</v>
      </c>
      <c r="F120" s="262" t="s">
        <v>196</v>
      </c>
      <c r="G120" s="261"/>
      <c r="H120" s="261"/>
      <c r="I120" s="261"/>
      <c r="J120" s="165"/>
      <c r="K120" s="167">
        <v>2.5</v>
      </c>
      <c r="L120" s="165"/>
      <c r="M120" s="165"/>
      <c r="N120" s="165"/>
      <c r="O120" s="165"/>
      <c r="P120" s="165"/>
      <c r="Q120" s="165"/>
      <c r="R120" s="168"/>
      <c r="T120" s="169"/>
      <c r="U120" s="165"/>
      <c r="V120" s="165"/>
      <c r="W120" s="165"/>
      <c r="X120" s="165"/>
      <c r="Y120" s="165"/>
      <c r="Z120" s="165"/>
      <c r="AA120" s="170"/>
      <c r="AT120" s="171" t="s">
        <v>195</v>
      </c>
      <c r="AU120" s="171" t="s">
        <v>82</v>
      </c>
      <c r="AV120" s="12" t="s">
        <v>82</v>
      </c>
      <c r="AW120" s="12" t="s">
        <v>30</v>
      </c>
      <c r="AX120" s="12" t="s">
        <v>72</v>
      </c>
      <c r="AY120" s="171" t="s">
        <v>136</v>
      </c>
    </row>
    <row r="121" spans="2:65" s="13" customFormat="1" ht="22.5" customHeight="1" x14ac:dyDescent="0.3">
      <c r="B121" s="172"/>
      <c r="C121" s="173"/>
      <c r="D121" s="173"/>
      <c r="E121" s="174" t="s">
        <v>3</v>
      </c>
      <c r="F121" s="263" t="s">
        <v>197</v>
      </c>
      <c r="G121" s="264"/>
      <c r="H121" s="264"/>
      <c r="I121" s="264"/>
      <c r="J121" s="173"/>
      <c r="K121" s="175">
        <v>2.5</v>
      </c>
      <c r="L121" s="173"/>
      <c r="M121" s="173"/>
      <c r="N121" s="173"/>
      <c r="O121" s="173"/>
      <c r="P121" s="173"/>
      <c r="Q121" s="173"/>
      <c r="R121" s="176"/>
      <c r="T121" s="177"/>
      <c r="U121" s="173"/>
      <c r="V121" s="173"/>
      <c r="W121" s="173"/>
      <c r="X121" s="173"/>
      <c r="Y121" s="173"/>
      <c r="Z121" s="173"/>
      <c r="AA121" s="178"/>
      <c r="AT121" s="179" t="s">
        <v>195</v>
      </c>
      <c r="AU121" s="179" t="s">
        <v>82</v>
      </c>
      <c r="AV121" s="13" t="s">
        <v>149</v>
      </c>
      <c r="AW121" s="13" t="s">
        <v>30</v>
      </c>
      <c r="AX121" s="13" t="s">
        <v>79</v>
      </c>
      <c r="AY121" s="179" t="s">
        <v>136</v>
      </c>
    </row>
    <row r="122" spans="2:65" s="1" customFormat="1" ht="31.5" customHeight="1" x14ac:dyDescent="0.3">
      <c r="B122" s="139"/>
      <c r="C122" s="140" t="s">
        <v>82</v>
      </c>
      <c r="D122" s="140" t="s">
        <v>137</v>
      </c>
      <c r="E122" s="141" t="s">
        <v>198</v>
      </c>
      <c r="F122" s="243" t="s">
        <v>199</v>
      </c>
      <c r="G122" s="244"/>
      <c r="H122" s="244"/>
      <c r="I122" s="244"/>
      <c r="J122" s="142" t="s">
        <v>192</v>
      </c>
      <c r="K122" s="143">
        <v>47</v>
      </c>
      <c r="L122" s="245">
        <v>0</v>
      </c>
      <c r="M122" s="244"/>
      <c r="N122" s="245">
        <f>ROUND(L122*K122,2)</f>
        <v>0</v>
      </c>
      <c r="O122" s="244"/>
      <c r="P122" s="244"/>
      <c r="Q122" s="244"/>
      <c r="R122" s="144"/>
      <c r="T122" s="145" t="s">
        <v>3</v>
      </c>
      <c r="U122" s="41" t="s">
        <v>37</v>
      </c>
      <c r="V122" s="146">
        <v>0.17199999999999999</v>
      </c>
      <c r="W122" s="146">
        <f>V122*K122</f>
        <v>8.0839999999999996</v>
      </c>
      <c r="X122" s="146">
        <v>0</v>
      </c>
      <c r="Y122" s="146">
        <f>X122*K122</f>
        <v>0</v>
      </c>
      <c r="Z122" s="146">
        <v>0</v>
      </c>
      <c r="AA122" s="147">
        <f>Z122*K122</f>
        <v>0</v>
      </c>
      <c r="AR122" s="18" t="s">
        <v>149</v>
      </c>
      <c r="AT122" s="18" t="s">
        <v>137</v>
      </c>
      <c r="AU122" s="18" t="s">
        <v>82</v>
      </c>
      <c r="AY122" s="18" t="s">
        <v>136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18" t="s">
        <v>79</v>
      </c>
      <c r="BK122" s="148">
        <f>ROUND(L122*K122,2)</f>
        <v>0</v>
      </c>
      <c r="BL122" s="18" t="s">
        <v>149</v>
      </c>
      <c r="BM122" s="18" t="s">
        <v>200</v>
      </c>
    </row>
    <row r="123" spans="2:65" s="12" customFormat="1" ht="22.5" customHeight="1" x14ac:dyDescent="0.3">
      <c r="B123" s="164"/>
      <c r="C123" s="165"/>
      <c r="D123" s="165"/>
      <c r="E123" s="166" t="s">
        <v>3</v>
      </c>
      <c r="F123" s="260" t="s">
        <v>201</v>
      </c>
      <c r="G123" s="261"/>
      <c r="H123" s="261"/>
      <c r="I123" s="261"/>
      <c r="J123" s="165"/>
      <c r="K123" s="167">
        <v>35</v>
      </c>
      <c r="L123" s="165"/>
      <c r="M123" s="165"/>
      <c r="N123" s="165"/>
      <c r="O123" s="165"/>
      <c r="P123" s="165"/>
      <c r="Q123" s="165"/>
      <c r="R123" s="168"/>
      <c r="T123" s="169"/>
      <c r="U123" s="165"/>
      <c r="V123" s="165"/>
      <c r="W123" s="165"/>
      <c r="X123" s="165"/>
      <c r="Y123" s="165"/>
      <c r="Z123" s="165"/>
      <c r="AA123" s="170"/>
      <c r="AT123" s="171" t="s">
        <v>195</v>
      </c>
      <c r="AU123" s="171" t="s">
        <v>82</v>
      </c>
      <c r="AV123" s="12" t="s">
        <v>82</v>
      </c>
      <c r="AW123" s="12" t="s">
        <v>30</v>
      </c>
      <c r="AX123" s="12" t="s">
        <v>72</v>
      </c>
      <c r="AY123" s="171" t="s">
        <v>136</v>
      </c>
    </row>
    <row r="124" spans="2:65" s="12" customFormat="1" ht="22.5" customHeight="1" x14ac:dyDescent="0.3">
      <c r="B124" s="164"/>
      <c r="C124" s="165"/>
      <c r="D124" s="165"/>
      <c r="E124" s="166" t="s">
        <v>3</v>
      </c>
      <c r="F124" s="262" t="s">
        <v>202</v>
      </c>
      <c r="G124" s="261"/>
      <c r="H124" s="261"/>
      <c r="I124" s="261"/>
      <c r="J124" s="165"/>
      <c r="K124" s="167">
        <v>12</v>
      </c>
      <c r="L124" s="165"/>
      <c r="M124" s="165"/>
      <c r="N124" s="165"/>
      <c r="O124" s="165"/>
      <c r="P124" s="165"/>
      <c r="Q124" s="165"/>
      <c r="R124" s="168"/>
      <c r="T124" s="169"/>
      <c r="U124" s="165"/>
      <c r="V124" s="165"/>
      <c r="W124" s="165"/>
      <c r="X124" s="165"/>
      <c r="Y124" s="165"/>
      <c r="Z124" s="165"/>
      <c r="AA124" s="170"/>
      <c r="AT124" s="171" t="s">
        <v>195</v>
      </c>
      <c r="AU124" s="171" t="s">
        <v>82</v>
      </c>
      <c r="AV124" s="12" t="s">
        <v>82</v>
      </c>
      <c r="AW124" s="12" t="s">
        <v>30</v>
      </c>
      <c r="AX124" s="12" t="s">
        <v>72</v>
      </c>
      <c r="AY124" s="171" t="s">
        <v>136</v>
      </c>
    </row>
    <row r="125" spans="2:65" s="13" customFormat="1" ht="22.5" customHeight="1" x14ac:dyDescent="0.3">
      <c r="B125" s="172"/>
      <c r="C125" s="173"/>
      <c r="D125" s="173"/>
      <c r="E125" s="174" t="s">
        <v>3</v>
      </c>
      <c r="F125" s="263" t="s">
        <v>197</v>
      </c>
      <c r="G125" s="264"/>
      <c r="H125" s="264"/>
      <c r="I125" s="264"/>
      <c r="J125" s="173"/>
      <c r="K125" s="175">
        <v>47</v>
      </c>
      <c r="L125" s="173"/>
      <c r="M125" s="173"/>
      <c r="N125" s="173"/>
      <c r="O125" s="173"/>
      <c r="P125" s="173"/>
      <c r="Q125" s="173"/>
      <c r="R125" s="176"/>
      <c r="T125" s="177"/>
      <c r="U125" s="173"/>
      <c r="V125" s="173"/>
      <c r="W125" s="173"/>
      <c r="X125" s="173"/>
      <c r="Y125" s="173"/>
      <c r="Z125" s="173"/>
      <c r="AA125" s="178"/>
      <c r="AT125" s="179" t="s">
        <v>195</v>
      </c>
      <c r="AU125" s="179" t="s">
        <v>82</v>
      </c>
      <c r="AV125" s="13" t="s">
        <v>149</v>
      </c>
      <c r="AW125" s="13" t="s">
        <v>30</v>
      </c>
      <c r="AX125" s="13" t="s">
        <v>79</v>
      </c>
      <c r="AY125" s="179" t="s">
        <v>136</v>
      </c>
    </row>
    <row r="126" spans="2:65" s="1" customFormat="1" ht="31.5" customHeight="1" x14ac:dyDescent="0.3">
      <c r="B126" s="139"/>
      <c r="C126" s="140" t="s">
        <v>145</v>
      </c>
      <c r="D126" s="140" t="s">
        <v>137</v>
      </c>
      <c r="E126" s="141" t="s">
        <v>203</v>
      </c>
      <c r="F126" s="243" t="s">
        <v>204</v>
      </c>
      <c r="G126" s="244"/>
      <c r="H126" s="244"/>
      <c r="I126" s="244"/>
      <c r="J126" s="142" t="s">
        <v>192</v>
      </c>
      <c r="K126" s="143">
        <v>51</v>
      </c>
      <c r="L126" s="245">
        <v>0</v>
      </c>
      <c r="M126" s="244"/>
      <c r="N126" s="245">
        <f>ROUND(L126*K126,2)</f>
        <v>0</v>
      </c>
      <c r="O126" s="244"/>
      <c r="P126" s="244"/>
      <c r="Q126" s="244"/>
      <c r="R126" s="144"/>
      <c r="T126" s="145" t="s">
        <v>3</v>
      </c>
      <c r="U126" s="41" t="s">
        <v>37</v>
      </c>
      <c r="V126" s="146">
        <v>0.69499999999999995</v>
      </c>
      <c r="W126" s="146">
        <f>V126*K126</f>
        <v>35.445</v>
      </c>
      <c r="X126" s="146">
        <v>0</v>
      </c>
      <c r="Y126" s="146">
        <f>X126*K126</f>
        <v>0</v>
      </c>
      <c r="Z126" s="146">
        <v>0.23499999999999999</v>
      </c>
      <c r="AA126" s="147">
        <f>Z126*K126</f>
        <v>11.984999999999999</v>
      </c>
      <c r="AR126" s="18" t="s">
        <v>149</v>
      </c>
      <c r="AT126" s="18" t="s">
        <v>137</v>
      </c>
      <c r="AU126" s="18" t="s">
        <v>82</v>
      </c>
      <c r="AY126" s="18" t="s">
        <v>136</v>
      </c>
      <c r="BE126" s="148">
        <f>IF(U126="základní",N126,0)</f>
        <v>0</v>
      </c>
      <c r="BF126" s="148">
        <f>IF(U126="snížená",N126,0)</f>
        <v>0</v>
      </c>
      <c r="BG126" s="148">
        <f>IF(U126="zákl. přenesená",N126,0)</f>
        <v>0</v>
      </c>
      <c r="BH126" s="148">
        <f>IF(U126="sníž. přenesená",N126,0)</f>
        <v>0</v>
      </c>
      <c r="BI126" s="148">
        <f>IF(U126="nulová",N126,0)</f>
        <v>0</v>
      </c>
      <c r="BJ126" s="18" t="s">
        <v>79</v>
      </c>
      <c r="BK126" s="148">
        <f>ROUND(L126*K126,2)</f>
        <v>0</v>
      </c>
      <c r="BL126" s="18" t="s">
        <v>149</v>
      </c>
      <c r="BM126" s="18" t="s">
        <v>205</v>
      </c>
    </row>
    <row r="127" spans="2:65" s="1" customFormat="1" ht="31.5" customHeight="1" x14ac:dyDescent="0.3">
      <c r="B127" s="139"/>
      <c r="C127" s="140" t="s">
        <v>149</v>
      </c>
      <c r="D127" s="140" t="s">
        <v>137</v>
      </c>
      <c r="E127" s="141" t="s">
        <v>206</v>
      </c>
      <c r="F127" s="243" t="s">
        <v>207</v>
      </c>
      <c r="G127" s="244"/>
      <c r="H127" s="244"/>
      <c r="I127" s="244"/>
      <c r="J127" s="142" t="s">
        <v>192</v>
      </c>
      <c r="K127" s="143">
        <v>51</v>
      </c>
      <c r="L127" s="245">
        <v>0</v>
      </c>
      <c r="M127" s="244"/>
      <c r="N127" s="245">
        <f>ROUND(L127*K127,2)</f>
        <v>0</v>
      </c>
      <c r="O127" s="244"/>
      <c r="P127" s="244"/>
      <c r="Q127" s="244"/>
      <c r="R127" s="144"/>
      <c r="T127" s="145" t="s">
        <v>3</v>
      </c>
      <c r="U127" s="41" t="s">
        <v>37</v>
      </c>
      <c r="V127" s="146">
        <v>1.552</v>
      </c>
      <c r="W127" s="146">
        <f>V127*K127</f>
        <v>79.152000000000001</v>
      </c>
      <c r="X127" s="146">
        <v>0</v>
      </c>
      <c r="Y127" s="146">
        <f>X127*K127</f>
        <v>0</v>
      </c>
      <c r="Z127" s="146">
        <v>0.22900000000000001</v>
      </c>
      <c r="AA127" s="147">
        <f>Z127*K127</f>
        <v>11.679</v>
      </c>
      <c r="AR127" s="18" t="s">
        <v>149</v>
      </c>
      <c r="AT127" s="18" t="s">
        <v>137</v>
      </c>
      <c r="AU127" s="18" t="s">
        <v>82</v>
      </c>
      <c r="AY127" s="18" t="s">
        <v>136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18" t="s">
        <v>79</v>
      </c>
      <c r="BK127" s="148">
        <f>ROUND(L127*K127,2)</f>
        <v>0</v>
      </c>
      <c r="BL127" s="18" t="s">
        <v>149</v>
      </c>
      <c r="BM127" s="18" t="s">
        <v>208</v>
      </c>
    </row>
    <row r="128" spans="2:65" s="11" customFormat="1" ht="22.5" customHeight="1" x14ac:dyDescent="0.3">
      <c r="B128" s="156"/>
      <c r="C128" s="157"/>
      <c r="D128" s="157"/>
      <c r="E128" s="158" t="s">
        <v>3</v>
      </c>
      <c r="F128" s="268" t="s">
        <v>209</v>
      </c>
      <c r="G128" s="269"/>
      <c r="H128" s="269"/>
      <c r="I128" s="269"/>
      <c r="J128" s="157"/>
      <c r="K128" s="159" t="s">
        <v>3</v>
      </c>
      <c r="L128" s="157"/>
      <c r="M128" s="157"/>
      <c r="N128" s="157"/>
      <c r="O128" s="157"/>
      <c r="P128" s="157"/>
      <c r="Q128" s="157"/>
      <c r="R128" s="160"/>
      <c r="T128" s="161"/>
      <c r="U128" s="157"/>
      <c r="V128" s="157"/>
      <c r="W128" s="157"/>
      <c r="X128" s="157"/>
      <c r="Y128" s="157"/>
      <c r="Z128" s="157"/>
      <c r="AA128" s="162"/>
      <c r="AT128" s="163" t="s">
        <v>195</v>
      </c>
      <c r="AU128" s="163" t="s">
        <v>82</v>
      </c>
      <c r="AV128" s="11" t="s">
        <v>79</v>
      </c>
      <c r="AW128" s="11" t="s">
        <v>30</v>
      </c>
      <c r="AX128" s="11" t="s">
        <v>72</v>
      </c>
      <c r="AY128" s="163" t="s">
        <v>136</v>
      </c>
    </row>
    <row r="129" spans="2:65" s="12" customFormat="1" ht="22.5" customHeight="1" x14ac:dyDescent="0.3">
      <c r="B129" s="164"/>
      <c r="C129" s="165"/>
      <c r="D129" s="165"/>
      <c r="E129" s="166" t="s">
        <v>3</v>
      </c>
      <c r="F129" s="262" t="s">
        <v>210</v>
      </c>
      <c r="G129" s="261"/>
      <c r="H129" s="261"/>
      <c r="I129" s="261"/>
      <c r="J129" s="165"/>
      <c r="K129" s="167">
        <v>51</v>
      </c>
      <c r="L129" s="165"/>
      <c r="M129" s="165"/>
      <c r="N129" s="165"/>
      <c r="O129" s="165"/>
      <c r="P129" s="165"/>
      <c r="Q129" s="165"/>
      <c r="R129" s="168"/>
      <c r="T129" s="169"/>
      <c r="U129" s="165"/>
      <c r="V129" s="165"/>
      <c r="W129" s="165"/>
      <c r="X129" s="165"/>
      <c r="Y129" s="165"/>
      <c r="Z129" s="165"/>
      <c r="AA129" s="170"/>
      <c r="AT129" s="171" t="s">
        <v>195</v>
      </c>
      <c r="AU129" s="171" t="s">
        <v>82</v>
      </c>
      <c r="AV129" s="12" t="s">
        <v>82</v>
      </c>
      <c r="AW129" s="12" t="s">
        <v>30</v>
      </c>
      <c r="AX129" s="12" t="s">
        <v>72</v>
      </c>
      <c r="AY129" s="171" t="s">
        <v>136</v>
      </c>
    </row>
    <row r="130" spans="2:65" s="13" customFormat="1" ht="22.5" customHeight="1" x14ac:dyDescent="0.3">
      <c r="B130" s="172"/>
      <c r="C130" s="173"/>
      <c r="D130" s="173"/>
      <c r="E130" s="174" t="s">
        <v>3</v>
      </c>
      <c r="F130" s="263" t="s">
        <v>197</v>
      </c>
      <c r="G130" s="264"/>
      <c r="H130" s="264"/>
      <c r="I130" s="264"/>
      <c r="J130" s="173"/>
      <c r="K130" s="175">
        <v>51</v>
      </c>
      <c r="L130" s="173"/>
      <c r="M130" s="173"/>
      <c r="N130" s="173"/>
      <c r="O130" s="173"/>
      <c r="P130" s="173"/>
      <c r="Q130" s="173"/>
      <c r="R130" s="176"/>
      <c r="T130" s="177"/>
      <c r="U130" s="173"/>
      <c r="V130" s="173"/>
      <c r="W130" s="173"/>
      <c r="X130" s="173"/>
      <c r="Y130" s="173"/>
      <c r="Z130" s="173"/>
      <c r="AA130" s="178"/>
      <c r="AT130" s="179" t="s">
        <v>195</v>
      </c>
      <c r="AU130" s="179" t="s">
        <v>82</v>
      </c>
      <c r="AV130" s="13" t="s">
        <v>149</v>
      </c>
      <c r="AW130" s="13" t="s">
        <v>30</v>
      </c>
      <c r="AX130" s="13" t="s">
        <v>79</v>
      </c>
      <c r="AY130" s="179" t="s">
        <v>136</v>
      </c>
    </row>
    <row r="131" spans="2:65" s="1" customFormat="1" ht="31.5" customHeight="1" x14ac:dyDescent="0.3">
      <c r="B131" s="139"/>
      <c r="C131" s="140" t="s">
        <v>135</v>
      </c>
      <c r="D131" s="140" t="s">
        <v>137</v>
      </c>
      <c r="E131" s="141" t="s">
        <v>211</v>
      </c>
      <c r="F131" s="243" t="s">
        <v>212</v>
      </c>
      <c r="G131" s="244"/>
      <c r="H131" s="244"/>
      <c r="I131" s="244"/>
      <c r="J131" s="142" t="s">
        <v>192</v>
      </c>
      <c r="K131" s="143">
        <v>498.4</v>
      </c>
      <c r="L131" s="245">
        <v>0</v>
      </c>
      <c r="M131" s="244"/>
      <c r="N131" s="245">
        <f>ROUND(L131*K131,2)</f>
        <v>0</v>
      </c>
      <c r="O131" s="244"/>
      <c r="P131" s="244"/>
      <c r="Q131" s="244"/>
      <c r="R131" s="144"/>
      <c r="T131" s="145" t="s">
        <v>3</v>
      </c>
      <c r="U131" s="41" t="s">
        <v>37</v>
      </c>
      <c r="V131" s="146">
        <v>7.2999999999999995E-2</v>
      </c>
      <c r="W131" s="146">
        <f>V131*K131</f>
        <v>36.383199999999995</v>
      </c>
      <c r="X131" s="146">
        <v>0</v>
      </c>
      <c r="Y131" s="146">
        <f>X131*K131</f>
        <v>0</v>
      </c>
      <c r="Z131" s="146">
        <v>0.23499999999999999</v>
      </c>
      <c r="AA131" s="147">
        <f>Z131*K131</f>
        <v>117.12399999999998</v>
      </c>
      <c r="AR131" s="18" t="s">
        <v>149</v>
      </c>
      <c r="AT131" s="18" t="s">
        <v>137</v>
      </c>
      <c r="AU131" s="18" t="s">
        <v>82</v>
      </c>
      <c r="AY131" s="18" t="s">
        <v>136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18" t="s">
        <v>79</v>
      </c>
      <c r="BK131" s="148">
        <f>ROUND(L131*K131,2)</f>
        <v>0</v>
      </c>
      <c r="BL131" s="18" t="s">
        <v>149</v>
      </c>
      <c r="BM131" s="18" t="s">
        <v>213</v>
      </c>
    </row>
    <row r="132" spans="2:65" s="1" customFormat="1" ht="22.5" customHeight="1" x14ac:dyDescent="0.3">
      <c r="B132" s="139"/>
      <c r="C132" s="140" t="s">
        <v>156</v>
      </c>
      <c r="D132" s="140" t="s">
        <v>137</v>
      </c>
      <c r="E132" s="141" t="s">
        <v>214</v>
      </c>
      <c r="F132" s="243" t="s">
        <v>215</v>
      </c>
      <c r="G132" s="244"/>
      <c r="H132" s="244"/>
      <c r="I132" s="244"/>
      <c r="J132" s="142" t="s">
        <v>216</v>
      </c>
      <c r="K132" s="143">
        <v>10</v>
      </c>
      <c r="L132" s="245">
        <v>0</v>
      </c>
      <c r="M132" s="244"/>
      <c r="N132" s="245">
        <f>ROUND(L132*K132,2)</f>
        <v>0</v>
      </c>
      <c r="O132" s="244"/>
      <c r="P132" s="244"/>
      <c r="Q132" s="244"/>
      <c r="R132" s="144"/>
      <c r="T132" s="145" t="s">
        <v>3</v>
      </c>
      <c r="U132" s="41" t="s">
        <v>37</v>
      </c>
      <c r="V132" s="146">
        <v>0.13300000000000001</v>
      </c>
      <c r="W132" s="146">
        <f>V132*K132</f>
        <v>1.33</v>
      </c>
      <c r="X132" s="146">
        <v>0</v>
      </c>
      <c r="Y132" s="146">
        <f>X132*K132</f>
        <v>0</v>
      </c>
      <c r="Z132" s="146">
        <v>0.20499999999999999</v>
      </c>
      <c r="AA132" s="147">
        <f>Z132*K132</f>
        <v>2.0499999999999998</v>
      </c>
      <c r="AR132" s="18" t="s">
        <v>149</v>
      </c>
      <c r="AT132" s="18" t="s">
        <v>137</v>
      </c>
      <c r="AU132" s="18" t="s">
        <v>82</v>
      </c>
      <c r="AY132" s="18" t="s">
        <v>136</v>
      </c>
      <c r="BE132" s="148">
        <f>IF(U132="základní",N132,0)</f>
        <v>0</v>
      </c>
      <c r="BF132" s="148">
        <f>IF(U132="snížená",N132,0)</f>
        <v>0</v>
      </c>
      <c r="BG132" s="148">
        <f>IF(U132="zákl. přenesená",N132,0)</f>
        <v>0</v>
      </c>
      <c r="BH132" s="148">
        <f>IF(U132="sníž. přenesená",N132,0)</f>
        <v>0</v>
      </c>
      <c r="BI132" s="148">
        <f>IF(U132="nulová",N132,0)</f>
        <v>0</v>
      </c>
      <c r="BJ132" s="18" t="s">
        <v>79</v>
      </c>
      <c r="BK132" s="148">
        <f>ROUND(L132*K132,2)</f>
        <v>0</v>
      </c>
      <c r="BL132" s="18" t="s">
        <v>149</v>
      </c>
      <c r="BM132" s="18" t="s">
        <v>217</v>
      </c>
    </row>
    <row r="133" spans="2:65" s="11" customFormat="1" ht="22.5" customHeight="1" x14ac:dyDescent="0.3">
      <c r="B133" s="156"/>
      <c r="C133" s="157"/>
      <c r="D133" s="157"/>
      <c r="E133" s="158" t="s">
        <v>3</v>
      </c>
      <c r="F133" s="268" t="s">
        <v>218</v>
      </c>
      <c r="G133" s="269"/>
      <c r="H133" s="269"/>
      <c r="I133" s="269"/>
      <c r="J133" s="157"/>
      <c r="K133" s="159" t="s">
        <v>3</v>
      </c>
      <c r="L133" s="157"/>
      <c r="M133" s="157"/>
      <c r="N133" s="157"/>
      <c r="O133" s="157"/>
      <c r="P133" s="157"/>
      <c r="Q133" s="157"/>
      <c r="R133" s="160"/>
      <c r="T133" s="161"/>
      <c r="U133" s="157"/>
      <c r="V133" s="157"/>
      <c r="W133" s="157"/>
      <c r="X133" s="157"/>
      <c r="Y133" s="157"/>
      <c r="Z133" s="157"/>
      <c r="AA133" s="162"/>
      <c r="AT133" s="163" t="s">
        <v>195</v>
      </c>
      <c r="AU133" s="163" t="s">
        <v>82</v>
      </c>
      <c r="AV133" s="11" t="s">
        <v>79</v>
      </c>
      <c r="AW133" s="11" t="s">
        <v>30</v>
      </c>
      <c r="AX133" s="11" t="s">
        <v>72</v>
      </c>
      <c r="AY133" s="163" t="s">
        <v>136</v>
      </c>
    </row>
    <row r="134" spans="2:65" s="12" customFormat="1" ht="22.5" customHeight="1" x14ac:dyDescent="0.3">
      <c r="B134" s="164"/>
      <c r="C134" s="165"/>
      <c r="D134" s="165"/>
      <c r="E134" s="166" t="s">
        <v>3</v>
      </c>
      <c r="F134" s="262" t="s">
        <v>172</v>
      </c>
      <c r="G134" s="261"/>
      <c r="H134" s="261"/>
      <c r="I134" s="261"/>
      <c r="J134" s="165"/>
      <c r="K134" s="167">
        <v>10</v>
      </c>
      <c r="L134" s="165"/>
      <c r="M134" s="165"/>
      <c r="N134" s="165"/>
      <c r="O134" s="165"/>
      <c r="P134" s="165"/>
      <c r="Q134" s="165"/>
      <c r="R134" s="168"/>
      <c r="T134" s="169"/>
      <c r="U134" s="165"/>
      <c r="V134" s="165"/>
      <c r="W134" s="165"/>
      <c r="X134" s="165"/>
      <c r="Y134" s="165"/>
      <c r="Z134" s="165"/>
      <c r="AA134" s="170"/>
      <c r="AT134" s="171" t="s">
        <v>195</v>
      </c>
      <c r="AU134" s="171" t="s">
        <v>82</v>
      </c>
      <c r="AV134" s="12" t="s">
        <v>82</v>
      </c>
      <c r="AW134" s="12" t="s">
        <v>30</v>
      </c>
      <c r="AX134" s="12" t="s">
        <v>72</v>
      </c>
      <c r="AY134" s="171" t="s">
        <v>136</v>
      </c>
    </row>
    <row r="135" spans="2:65" s="13" customFormat="1" ht="22.5" customHeight="1" x14ac:dyDescent="0.3">
      <c r="B135" s="172"/>
      <c r="C135" s="173"/>
      <c r="D135" s="173"/>
      <c r="E135" s="174" t="s">
        <v>3</v>
      </c>
      <c r="F135" s="263" t="s">
        <v>197</v>
      </c>
      <c r="G135" s="264"/>
      <c r="H135" s="264"/>
      <c r="I135" s="264"/>
      <c r="J135" s="173"/>
      <c r="K135" s="175">
        <v>10</v>
      </c>
      <c r="L135" s="173"/>
      <c r="M135" s="173"/>
      <c r="N135" s="173"/>
      <c r="O135" s="173"/>
      <c r="P135" s="173"/>
      <c r="Q135" s="173"/>
      <c r="R135" s="176"/>
      <c r="T135" s="177"/>
      <c r="U135" s="173"/>
      <c r="V135" s="173"/>
      <c r="W135" s="173"/>
      <c r="X135" s="173"/>
      <c r="Y135" s="173"/>
      <c r="Z135" s="173"/>
      <c r="AA135" s="178"/>
      <c r="AT135" s="179" t="s">
        <v>195</v>
      </c>
      <c r="AU135" s="179" t="s">
        <v>82</v>
      </c>
      <c r="AV135" s="13" t="s">
        <v>149</v>
      </c>
      <c r="AW135" s="13" t="s">
        <v>30</v>
      </c>
      <c r="AX135" s="13" t="s">
        <v>79</v>
      </c>
      <c r="AY135" s="179" t="s">
        <v>136</v>
      </c>
    </row>
    <row r="136" spans="2:65" s="1" customFormat="1" ht="31.5" customHeight="1" x14ac:dyDescent="0.3">
      <c r="B136" s="139"/>
      <c r="C136" s="140" t="s">
        <v>160</v>
      </c>
      <c r="D136" s="140" t="s">
        <v>137</v>
      </c>
      <c r="E136" s="141" t="s">
        <v>219</v>
      </c>
      <c r="F136" s="243" t="s">
        <v>220</v>
      </c>
      <c r="G136" s="244"/>
      <c r="H136" s="244"/>
      <c r="I136" s="244"/>
      <c r="J136" s="142" t="s">
        <v>192</v>
      </c>
      <c r="K136" s="143">
        <v>282</v>
      </c>
      <c r="L136" s="245">
        <v>0</v>
      </c>
      <c r="M136" s="244"/>
      <c r="N136" s="245">
        <f>ROUND(L136*K136,2)</f>
        <v>0</v>
      </c>
      <c r="O136" s="244"/>
      <c r="P136" s="244"/>
      <c r="Q136" s="244"/>
      <c r="R136" s="144"/>
      <c r="T136" s="145" t="s">
        <v>3</v>
      </c>
      <c r="U136" s="41" t="s">
        <v>37</v>
      </c>
      <c r="V136" s="146">
        <v>5.0999999999999997E-2</v>
      </c>
      <c r="W136" s="146">
        <f>V136*K136</f>
        <v>14.382</v>
      </c>
      <c r="X136" s="146">
        <v>0</v>
      </c>
      <c r="Y136" s="146">
        <f>X136*K136</f>
        <v>0</v>
      </c>
      <c r="Z136" s="146">
        <v>0</v>
      </c>
      <c r="AA136" s="147">
        <f>Z136*K136</f>
        <v>0</v>
      </c>
      <c r="AR136" s="18" t="s">
        <v>149</v>
      </c>
      <c r="AT136" s="18" t="s">
        <v>137</v>
      </c>
      <c r="AU136" s="18" t="s">
        <v>82</v>
      </c>
      <c r="AY136" s="18" t="s">
        <v>136</v>
      </c>
      <c r="BE136" s="148">
        <f>IF(U136="základní",N136,0)</f>
        <v>0</v>
      </c>
      <c r="BF136" s="148">
        <f>IF(U136="snížená",N136,0)</f>
        <v>0</v>
      </c>
      <c r="BG136" s="148">
        <f>IF(U136="zákl. přenesená",N136,0)</f>
        <v>0</v>
      </c>
      <c r="BH136" s="148">
        <f>IF(U136="sníž. přenesená",N136,0)</f>
        <v>0</v>
      </c>
      <c r="BI136" s="148">
        <f>IF(U136="nulová",N136,0)</f>
        <v>0</v>
      </c>
      <c r="BJ136" s="18" t="s">
        <v>79</v>
      </c>
      <c r="BK136" s="148">
        <f>ROUND(L136*K136,2)</f>
        <v>0</v>
      </c>
      <c r="BL136" s="18" t="s">
        <v>149</v>
      </c>
      <c r="BM136" s="18" t="s">
        <v>221</v>
      </c>
    </row>
    <row r="137" spans="2:65" s="12" customFormat="1" ht="22.5" customHeight="1" x14ac:dyDescent="0.3">
      <c r="B137" s="164"/>
      <c r="C137" s="165"/>
      <c r="D137" s="165"/>
      <c r="E137" s="166" t="s">
        <v>3</v>
      </c>
      <c r="F137" s="260" t="s">
        <v>222</v>
      </c>
      <c r="G137" s="261"/>
      <c r="H137" s="261"/>
      <c r="I137" s="261"/>
      <c r="J137" s="165"/>
      <c r="K137" s="167">
        <v>282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195</v>
      </c>
      <c r="AU137" s="171" t="s">
        <v>82</v>
      </c>
      <c r="AV137" s="12" t="s">
        <v>82</v>
      </c>
      <c r="AW137" s="12" t="s">
        <v>30</v>
      </c>
      <c r="AX137" s="12" t="s">
        <v>72</v>
      </c>
      <c r="AY137" s="171" t="s">
        <v>136</v>
      </c>
    </row>
    <row r="138" spans="2:65" s="13" customFormat="1" ht="22.5" customHeight="1" x14ac:dyDescent="0.3">
      <c r="B138" s="172"/>
      <c r="C138" s="173"/>
      <c r="D138" s="173"/>
      <c r="E138" s="174" t="s">
        <v>3</v>
      </c>
      <c r="F138" s="263" t="s">
        <v>197</v>
      </c>
      <c r="G138" s="264"/>
      <c r="H138" s="264"/>
      <c r="I138" s="264"/>
      <c r="J138" s="173"/>
      <c r="K138" s="175">
        <v>282</v>
      </c>
      <c r="L138" s="173"/>
      <c r="M138" s="173"/>
      <c r="N138" s="173"/>
      <c r="O138" s="173"/>
      <c r="P138" s="173"/>
      <c r="Q138" s="173"/>
      <c r="R138" s="176"/>
      <c r="T138" s="177"/>
      <c r="U138" s="173"/>
      <c r="V138" s="173"/>
      <c r="W138" s="173"/>
      <c r="X138" s="173"/>
      <c r="Y138" s="173"/>
      <c r="Z138" s="173"/>
      <c r="AA138" s="178"/>
      <c r="AT138" s="179" t="s">
        <v>195</v>
      </c>
      <c r="AU138" s="179" t="s">
        <v>82</v>
      </c>
      <c r="AV138" s="13" t="s">
        <v>149</v>
      </c>
      <c r="AW138" s="13" t="s">
        <v>30</v>
      </c>
      <c r="AX138" s="13" t="s">
        <v>79</v>
      </c>
      <c r="AY138" s="179" t="s">
        <v>136</v>
      </c>
    </row>
    <row r="139" spans="2:65" s="1" customFormat="1" ht="31.5" customHeight="1" x14ac:dyDescent="0.3">
      <c r="B139" s="139"/>
      <c r="C139" s="140" t="s">
        <v>164</v>
      </c>
      <c r="D139" s="140" t="s">
        <v>137</v>
      </c>
      <c r="E139" s="141" t="s">
        <v>223</v>
      </c>
      <c r="F139" s="243" t="s">
        <v>224</v>
      </c>
      <c r="G139" s="244"/>
      <c r="H139" s="244"/>
      <c r="I139" s="244"/>
      <c r="J139" s="142" t="s">
        <v>192</v>
      </c>
      <c r="K139" s="143">
        <v>498.4</v>
      </c>
      <c r="L139" s="245">
        <v>0</v>
      </c>
      <c r="M139" s="244"/>
      <c r="N139" s="245">
        <f>ROUND(L139*K139,2)</f>
        <v>0</v>
      </c>
      <c r="O139" s="244"/>
      <c r="P139" s="244"/>
      <c r="Q139" s="244"/>
      <c r="R139" s="144"/>
      <c r="T139" s="145" t="s">
        <v>3</v>
      </c>
      <c r="U139" s="41" t="s">
        <v>37</v>
      </c>
      <c r="V139" s="146">
        <v>7.8E-2</v>
      </c>
      <c r="W139" s="146">
        <f>V139*K139</f>
        <v>38.8752</v>
      </c>
      <c r="X139" s="146">
        <v>0</v>
      </c>
      <c r="Y139" s="146">
        <f>X139*K139</f>
        <v>0</v>
      </c>
      <c r="Z139" s="146">
        <v>0.18099999999999999</v>
      </c>
      <c r="AA139" s="147">
        <f>Z139*K139</f>
        <v>90.210399999999993</v>
      </c>
      <c r="AR139" s="18" t="s">
        <v>149</v>
      </c>
      <c r="AT139" s="18" t="s">
        <v>137</v>
      </c>
      <c r="AU139" s="18" t="s">
        <v>82</v>
      </c>
      <c r="AY139" s="18" t="s">
        <v>136</v>
      </c>
      <c r="BE139" s="148">
        <f>IF(U139="základní",N139,0)</f>
        <v>0</v>
      </c>
      <c r="BF139" s="148">
        <f>IF(U139="snížená",N139,0)</f>
        <v>0</v>
      </c>
      <c r="BG139" s="148">
        <f>IF(U139="zákl. přenesená",N139,0)</f>
        <v>0</v>
      </c>
      <c r="BH139" s="148">
        <f>IF(U139="sníž. přenesená",N139,0)</f>
        <v>0</v>
      </c>
      <c r="BI139" s="148">
        <f>IF(U139="nulová",N139,0)</f>
        <v>0</v>
      </c>
      <c r="BJ139" s="18" t="s">
        <v>79</v>
      </c>
      <c r="BK139" s="148">
        <f>ROUND(L139*K139,2)</f>
        <v>0</v>
      </c>
      <c r="BL139" s="18" t="s">
        <v>149</v>
      </c>
      <c r="BM139" s="18" t="s">
        <v>225</v>
      </c>
    </row>
    <row r="140" spans="2:65" s="12" customFormat="1" ht="22.5" customHeight="1" x14ac:dyDescent="0.3">
      <c r="B140" s="164"/>
      <c r="C140" s="165"/>
      <c r="D140" s="165"/>
      <c r="E140" s="166" t="s">
        <v>3</v>
      </c>
      <c r="F140" s="260" t="s">
        <v>226</v>
      </c>
      <c r="G140" s="261"/>
      <c r="H140" s="261"/>
      <c r="I140" s="261"/>
      <c r="J140" s="165"/>
      <c r="K140" s="167">
        <v>549.4</v>
      </c>
      <c r="L140" s="165"/>
      <c r="M140" s="165"/>
      <c r="N140" s="165"/>
      <c r="O140" s="165"/>
      <c r="P140" s="165"/>
      <c r="Q140" s="165"/>
      <c r="R140" s="168"/>
      <c r="T140" s="169"/>
      <c r="U140" s="165"/>
      <c r="V140" s="165"/>
      <c r="W140" s="165"/>
      <c r="X140" s="165"/>
      <c r="Y140" s="165"/>
      <c r="Z140" s="165"/>
      <c r="AA140" s="170"/>
      <c r="AT140" s="171" t="s">
        <v>195</v>
      </c>
      <c r="AU140" s="171" t="s">
        <v>82</v>
      </c>
      <c r="AV140" s="12" t="s">
        <v>82</v>
      </c>
      <c r="AW140" s="12" t="s">
        <v>30</v>
      </c>
      <c r="AX140" s="12" t="s">
        <v>72</v>
      </c>
      <c r="AY140" s="171" t="s">
        <v>136</v>
      </c>
    </row>
    <row r="141" spans="2:65" s="12" customFormat="1" ht="22.5" customHeight="1" x14ac:dyDescent="0.3">
      <c r="B141" s="164"/>
      <c r="C141" s="165"/>
      <c r="D141" s="165"/>
      <c r="E141" s="166" t="s">
        <v>3</v>
      </c>
      <c r="F141" s="262" t="s">
        <v>227</v>
      </c>
      <c r="G141" s="261"/>
      <c r="H141" s="261"/>
      <c r="I141" s="261"/>
      <c r="J141" s="165"/>
      <c r="K141" s="167">
        <v>-42</v>
      </c>
      <c r="L141" s="165"/>
      <c r="M141" s="165"/>
      <c r="N141" s="165"/>
      <c r="O141" s="165"/>
      <c r="P141" s="165"/>
      <c r="Q141" s="165"/>
      <c r="R141" s="168"/>
      <c r="T141" s="169"/>
      <c r="U141" s="165"/>
      <c r="V141" s="165"/>
      <c r="W141" s="165"/>
      <c r="X141" s="165"/>
      <c r="Y141" s="165"/>
      <c r="Z141" s="165"/>
      <c r="AA141" s="170"/>
      <c r="AT141" s="171" t="s">
        <v>195</v>
      </c>
      <c r="AU141" s="171" t="s">
        <v>82</v>
      </c>
      <c r="AV141" s="12" t="s">
        <v>82</v>
      </c>
      <c r="AW141" s="12" t="s">
        <v>30</v>
      </c>
      <c r="AX141" s="12" t="s">
        <v>72</v>
      </c>
      <c r="AY141" s="171" t="s">
        <v>136</v>
      </c>
    </row>
    <row r="142" spans="2:65" s="12" customFormat="1" ht="22.5" customHeight="1" x14ac:dyDescent="0.3">
      <c r="B142" s="164"/>
      <c r="C142" s="165"/>
      <c r="D142" s="165"/>
      <c r="E142" s="166" t="s">
        <v>3</v>
      </c>
      <c r="F142" s="262" t="s">
        <v>228</v>
      </c>
      <c r="G142" s="261"/>
      <c r="H142" s="261"/>
      <c r="I142" s="261"/>
      <c r="J142" s="165"/>
      <c r="K142" s="167">
        <v>-9</v>
      </c>
      <c r="L142" s="165"/>
      <c r="M142" s="165"/>
      <c r="N142" s="165"/>
      <c r="O142" s="165"/>
      <c r="P142" s="165"/>
      <c r="Q142" s="165"/>
      <c r="R142" s="168"/>
      <c r="T142" s="169"/>
      <c r="U142" s="165"/>
      <c r="V142" s="165"/>
      <c r="W142" s="165"/>
      <c r="X142" s="165"/>
      <c r="Y142" s="165"/>
      <c r="Z142" s="165"/>
      <c r="AA142" s="170"/>
      <c r="AT142" s="171" t="s">
        <v>195</v>
      </c>
      <c r="AU142" s="171" t="s">
        <v>82</v>
      </c>
      <c r="AV142" s="12" t="s">
        <v>82</v>
      </c>
      <c r="AW142" s="12" t="s">
        <v>30</v>
      </c>
      <c r="AX142" s="12" t="s">
        <v>72</v>
      </c>
      <c r="AY142" s="171" t="s">
        <v>136</v>
      </c>
    </row>
    <row r="143" spans="2:65" s="13" customFormat="1" ht="22.5" customHeight="1" x14ac:dyDescent="0.3">
      <c r="B143" s="172"/>
      <c r="C143" s="173"/>
      <c r="D143" s="173"/>
      <c r="E143" s="174" t="s">
        <v>3</v>
      </c>
      <c r="F143" s="263" t="s">
        <v>197</v>
      </c>
      <c r="G143" s="264"/>
      <c r="H143" s="264"/>
      <c r="I143" s="264"/>
      <c r="J143" s="173"/>
      <c r="K143" s="175">
        <v>498.4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195</v>
      </c>
      <c r="AU143" s="179" t="s">
        <v>82</v>
      </c>
      <c r="AV143" s="13" t="s">
        <v>149</v>
      </c>
      <c r="AW143" s="13" t="s">
        <v>30</v>
      </c>
      <c r="AX143" s="13" t="s">
        <v>79</v>
      </c>
      <c r="AY143" s="179" t="s">
        <v>136</v>
      </c>
    </row>
    <row r="144" spans="2:65" s="9" customFormat="1" ht="29.85" customHeight="1" x14ac:dyDescent="0.3">
      <c r="B144" s="129"/>
      <c r="C144" s="130"/>
      <c r="D144" s="155" t="s">
        <v>188</v>
      </c>
      <c r="E144" s="155"/>
      <c r="F144" s="155"/>
      <c r="G144" s="155"/>
      <c r="H144" s="155"/>
      <c r="I144" s="155"/>
      <c r="J144" s="155"/>
      <c r="K144" s="155"/>
      <c r="L144" s="155"/>
      <c r="M144" s="155"/>
      <c r="N144" s="266">
        <f>BK144</f>
        <v>0</v>
      </c>
      <c r="O144" s="267"/>
      <c r="P144" s="267"/>
      <c r="Q144" s="267"/>
      <c r="R144" s="132"/>
      <c r="T144" s="133"/>
      <c r="U144" s="130"/>
      <c r="V144" s="130"/>
      <c r="W144" s="134">
        <f>SUM(W145:W165)</f>
        <v>445.15244000000001</v>
      </c>
      <c r="X144" s="130"/>
      <c r="Y144" s="134">
        <f>SUM(Y145:Y165)</f>
        <v>0</v>
      </c>
      <c r="Z144" s="130"/>
      <c r="AA144" s="135">
        <f>SUM(AA145:AA165)</f>
        <v>143.376</v>
      </c>
      <c r="AR144" s="136" t="s">
        <v>79</v>
      </c>
      <c r="AT144" s="137" t="s">
        <v>71</v>
      </c>
      <c r="AU144" s="137" t="s">
        <v>79</v>
      </c>
      <c r="AY144" s="136" t="s">
        <v>136</v>
      </c>
      <c r="BK144" s="138">
        <f>SUM(BK145:BK165)</f>
        <v>0</v>
      </c>
    </row>
    <row r="145" spans="2:65" s="1" customFormat="1" ht="22.5" customHeight="1" x14ac:dyDescent="0.3">
      <c r="B145" s="139"/>
      <c r="C145" s="140" t="s">
        <v>168</v>
      </c>
      <c r="D145" s="140" t="s">
        <v>137</v>
      </c>
      <c r="E145" s="141" t="s">
        <v>229</v>
      </c>
      <c r="F145" s="243" t="s">
        <v>230</v>
      </c>
      <c r="G145" s="244"/>
      <c r="H145" s="244"/>
      <c r="I145" s="244"/>
      <c r="J145" s="142" t="s">
        <v>231</v>
      </c>
      <c r="K145" s="143">
        <v>3</v>
      </c>
      <c r="L145" s="245">
        <v>0</v>
      </c>
      <c r="M145" s="244"/>
      <c r="N145" s="245">
        <f>ROUND(L145*K145,2)</f>
        <v>0</v>
      </c>
      <c r="O145" s="244"/>
      <c r="P145" s="244"/>
      <c r="Q145" s="244"/>
      <c r="R145" s="144"/>
      <c r="T145" s="145" t="s">
        <v>3</v>
      </c>
      <c r="U145" s="41" t="s">
        <v>37</v>
      </c>
      <c r="V145" s="146">
        <v>6.4359999999999999</v>
      </c>
      <c r="W145" s="146">
        <f>V145*K145</f>
        <v>19.308</v>
      </c>
      <c r="X145" s="146">
        <v>0</v>
      </c>
      <c r="Y145" s="146">
        <f>X145*K145</f>
        <v>0</v>
      </c>
      <c r="Z145" s="146">
        <v>2</v>
      </c>
      <c r="AA145" s="147">
        <f>Z145*K145</f>
        <v>6</v>
      </c>
      <c r="AR145" s="18" t="s">
        <v>149</v>
      </c>
      <c r="AT145" s="18" t="s">
        <v>137</v>
      </c>
      <c r="AU145" s="18" t="s">
        <v>82</v>
      </c>
      <c r="AY145" s="18" t="s">
        <v>136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18" t="s">
        <v>79</v>
      </c>
      <c r="BK145" s="148">
        <f>ROUND(L145*K145,2)</f>
        <v>0</v>
      </c>
      <c r="BL145" s="18" t="s">
        <v>149</v>
      </c>
      <c r="BM145" s="18" t="s">
        <v>232</v>
      </c>
    </row>
    <row r="146" spans="2:65" s="11" customFormat="1" ht="22.5" customHeight="1" x14ac:dyDescent="0.3">
      <c r="B146" s="156"/>
      <c r="C146" s="157"/>
      <c r="D146" s="157"/>
      <c r="E146" s="158" t="s">
        <v>3</v>
      </c>
      <c r="F146" s="268" t="s">
        <v>233</v>
      </c>
      <c r="G146" s="269"/>
      <c r="H146" s="269"/>
      <c r="I146" s="269"/>
      <c r="J146" s="157"/>
      <c r="K146" s="159" t="s">
        <v>3</v>
      </c>
      <c r="L146" s="157"/>
      <c r="M146" s="157"/>
      <c r="N146" s="157"/>
      <c r="O146" s="157"/>
      <c r="P146" s="157"/>
      <c r="Q146" s="157"/>
      <c r="R146" s="160"/>
      <c r="T146" s="161"/>
      <c r="U146" s="157"/>
      <c r="V146" s="157"/>
      <c r="W146" s="157"/>
      <c r="X146" s="157"/>
      <c r="Y146" s="157"/>
      <c r="Z146" s="157"/>
      <c r="AA146" s="162"/>
      <c r="AT146" s="163" t="s">
        <v>195</v>
      </c>
      <c r="AU146" s="163" t="s">
        <v>82</v>
      </c>
      <c r="AV146" s="11" t="s">
        <v>79</v>
      </c>
      <c r="AW146" s="11" t="s">
        <v>30</v>
      </c>
      <c r="AX146" s="11" t="s">
        <v>72</v>
      </c>
      <c r="AY146" s="163" t="s">
        <v>136</v>
      </c>
    </row>
    <row r="147" spans="2:65" s="12" customFormat="1" ht="22.5" customHeight="1" x14ac:dyDescent="0.3">
      <c r="B147" s="164"/>
      <c r="C147" s="165"/>
      <c r="D147" s="165"/>
      <c r="E147" s="166" t="s">
        <v>3</v>
      </c>
      <c r="F147" s="262" t="s">
        <v>234</v>
      </c>
      <c r="G147" s="261"/>
      <c r="H147" s="261"/>
      <c r="I147" s="261"/>
      <c r="J147" s="165"/>
      <c r="K147" s="167">
        <v>3</v>
      </c>
      <c r="L147" s="165"/>
      <c r="M147" s="165"/>
      <c r="N147" s="165"/>
      <c r="O147" s="165"/>
      <c r="P147" s="165"/>
      <c r="Q147" s="165"/>
      <c r="R147" s="168"/>
      <c r="T147" s="169"/>
      <c r="U147" s="165"/>
      <c r="V147" s="165"/>
      <c r="W147" s="165"/>
      <c r="X147" s="165"/>
      <c r="Y147" s="165"/>
      <c r="Z147" s="165"/>
      <c r="AA147" s="170"/>
      <c r="AT147" s="171" t="s">
        <v>195</v>
      </c>
      <c r="AU147" s="171" t="s">
        <v>82</v>
      </c>
      <c r="AV147" s="12" t="s">
        <v>82</v>
      </c>
      <c r="AW147" s="12" t="s">
        <v>30</v>
      </c>
      <c r="AX147" s="12" t="s">
        <v>72</v>
      </c>
      <c r="AY147" s="171" t="s">
        <v>136</v>
      </c>
    </row>
    <row r="148" spans="2:65" s="13" customFormat="1" ht="22.5" customHeight="1" x14ac:dyDescent="0.3">
      <c r="B148" s="172"/>
      <c r="C148" s="173"/>
      <c r="D148" s="173"/>
      <c r="E148" s="174" t="s">
        <v>3</v>
      </c>
      <c r="F148" s="263" t="s">
        <v>197</v>
      </c>
      <c r="G148" s="264"/>
      <c r="H148" s="264"/>
      <c r="I148" s="264"/>
      <c r="J148" s="173"/>
      <c r="K148" s="175">
        <v>3</v>
      </c>
      <c r="L148" s="173"/>
      <c r="M148" s="173"/>
      <c r="N148" s="173"/>
      <c r="O148" s="173"/>
      <c r="P148" s="173"/>
      <c r="Q148" s="173"/>
      <c r="R148" s="176"/>
      <c r="T148" s="177"/>
      <c r="U148" s="173"/>
      <c r="V148" s="173"/>
      <c r="W148" s="173"/>
      <c r="X148" s="173"/>
      <c r="Y148" s="173"/>
      <c r="Z148" s="173"/>
      <c r="AA148" s="178"/>
      <c r="AT148" s="179" t="s">
        <v>195</v>
      </c>
      <c r="AU148" s="179" t="s">
        <v>82</v>
      </c>
      <c r="AV148" s="13" t="s">
        <v>149</v>
      </c>
      <c r="AW148" s="13" t="s">
        <v>30</v>
      </c>
      <c r="AX148" s="13" t="s">
        <v>79</v>
      </c>
      <c r="AY148" s="179" t="s">
        <v>136</v>
      </c>
    </row>
    <row r="149" spans="2:65" s="1" customFormat="1" ht="22.5" customHeight="1" x14ac:dyDescent="0.3">
      <c r="B149" s="139"/>
      <c r="C149" s="140" t="s">
        <v>172</v>
      </c>
      <c r="D149" s="140" t="s">
        <v>137</v>
      </c>
      <c r="E149" s="141" t="s">
        <v>235</v>
      </c>
      <c r="F149" s="243" t="s">
        <v>236</v>
      </c>
      <c r="G149" s="244"/>
      <c r="H149" s="244"/>
      <c r="I149" s="244"/>
      <c r="J149" s="142" t="s">
        <v>231</v>
      </c>
      <c r="K149" s="143">
        <v>26.44</v>
      </c>
      <c r="L149" s="245">
        <v>0</v>
      </c>
      <c r="M149" s="244"/>
      <c r="N149" s="245">
        <f>ROUND(L149*K149,2)</f>
        <v>0</v>
      </c>
      <c r="O149" s="244"/>
      <c r="P149" s="244"/>
      <c r="Q149" s="244"/>
      <c r="R149" s="144"/>
      <c r="T149" s="145" t="s">
        <v>3</v>
      </c>
      <c r="U149" s="41" t="s">
        <v>37</v>
      </c>
      <c r="V149" s="146">
        <v>13.301</v>
      </c>
      <c r="W149" s="146">
        <f>V149*K149</f>
        <v>351.67844000000002</v>
      </c>
      <c r="X149" s="146">
        <v>0</v>
      </c>
      <c r="Y149" s="146">
        <f>X149*K149</f>
        <v>0</v>
      </c>
      <c r="Z149" s="146">
        <v>2.4</v>
      </c>
      <c r="AA149" s="147">
        <f>Z149*K149</f>
        <v>63.456000000000003</v>
      </c>
      <c r="AR149" s="18" t="s">
        <v>149</v>
      </c>
      <c r="AT149" s="18" t="s">
        <v>137</v>
      </c>
      <c r="AU149" s="18" t="s">
        <v>82</v>
      </c>
      <c r="AY149" s="18" t="s">
        <v>136</v>
      </c>
      <c r="BE149" s="148">
        <f>IF(U149="základní",N149,0)</f>
        <v>0</v>
      </c>
      <c r="BF149" s="148">
        <f>IF(U149="snížená",N149,0)</f>
        <v>0</v>
      </c>
      <c r="BG149" s="148">
        <f>IF(U149="zákl. přenesená",N149,0)</f>
        <v>0</v>
      </c>
      <c r="BH149" s="148">
        <f>IF(U149="sníž. přenesená",N149,0)</f>
        <v>0</v>
      </c>
      <c r="BI149" s="148">
        <f>IF(U149="nulová",N149,0)</f>
        <v>0</v>
      </c>
      <c r="BJ149" s="18" t="s">
        <v>79</v>
      </c>
      <c r="BK149" s="148">
        <f>ROUND(L149*K149,2)</f>
        <v>0</v>
      </c>
      <c r="BL149" s="18" t="s">
        <v>149</v>
      </c>
      <c r="BM149" s="18" t="s">
        <v>237</v>
      </c>
    </row>
    <row r="150" spans="2:65" s="11" customFormat="1" ht="22.5" customHeight="1" x14ac:dyDescent="0.3">
      <c r="B150" s="156"/>
      <c r="C150" s="157"/>
      <c r="D150" s="157"/>
      <c r="E150" s="158" t="s">
        <v>3</v>
      </c>
      <c r="F150" s="268" t="s">
        <v>238</v>
      </c>
      <c r="G150" s="269"/>
      <c r="H150" s="269"/>
      <c r="I150" s="269"/>
      <c r="J150" s="157"/>
      <c r="K150" s="159" t="s">
        <v>3</v>
      </c>
      <c r="L150" s="157"/>
      <c r="M150" s="157"/>
      <c r="N150" s="157"/>
      <c r="O150" s="157"/>
      <c r="P150" s="157"/>
      <c r="Q150" s="157"/>
      <c r="R150" s="160"/>
      <c r="T150" s="161"/>
      <c r="U150" s="157"/>
      <c r="V150" s="157"/>
      <c r="W150" s="157"/>
      <c r="X150" s="157"/>
      <c r="Y150" s="157"/>
      <c r="Z150" s="157"/>
      <c r="AA150" s="162"/>
      <c r="AT150" s="163" t="s">
        <v>195</v>
      </c>
      <c r="AU150" s="163" t="s">
        <v>82</v>
      </c>
      <c r="AV150" s="11" t="s">
        <v>79</v>
      </c>
      <c r="AW150" s="11" t="s">
        <v>30</v>
      </c>
      <c r="AX150" s="11" t="s">
        <v>72</v>
      </c>
      <c r="AY150" s="163" t="s">
        <v>136</v>
      </c>
    </row>
    <row r="151" spans="2:65" s="12" customFormat="1" ht="22.5" customHeight="1" x14ac:dyDescent="0.3">
      <c r="B151" s="164"/>
      <c r="C151" s="165"/>
      <c r="D151" s="165"/>
      <c r="E151" s="166" t="s">
        <v>3</v>
      </c>
      <c r="F151" s="262" t="s">
        <v>239</v>
      </c>
      <c r="G151" s="261"/>
      <c r="H151" s="261"/>
      <c r="I151" s="261"/>
      <c r="J151" s="165"/>
      <c r="K151" s="167">
        <v>1.92</v>
      </c>
      <c r="L151" s="165"/>
      <c r="M151" s="165"/>
      <c r="N151" s="165"/>
      <c r="O151" s="165"/>
      <c r="P151" s="165"/>
      <c r="Q151" s="165"/>
      <c r="R151" s="168"/>
      <c r="T151" s="169"/>
      <c r="U151" s="165"/>
      <c r="V151" s="165"/>
      <c r="W151" s="165"/>
      <c r="X151" s="165"/>
      <c r="Y151" s="165"/>
      <c r="Z151" s="165"/>
      <c r="AA151" s="170"/>
      <c r="AT151" s="171" t="s">
        <v>195</v>
      </c>
      <c r="AU151" s="171" t="s">
        <v>82</v>
      </c>
      <c r="AV151" s="12" t="s">
        <v>82</v>
      </c>
      <c r="AW151" s="12" t="s">
        <v>30</v>
      </c>
      <c r="AX151" s="12" t="s">
        <v>72</v>
      </c>
      <c r="AY151" s="171" t="s">
        <v>136</v>
      </c>
    </row>
    <row r="152" spans="2:65" s="12" customFormat="1" ht="22.5" customHeight="1" x14ac:dyDescent="0.3">
      <c r="B152" s="164"/>
      <c r="C152" s="165"/>
      <c r="D152" s="165"/>
      <c r="E152" s="166" t="s">
        <v>3</v>
      </c>
      <c r="F152" s="262" t="s">
        <v>240</v>
      </c>
      <c r="G152" s="261"/>
      <c r="H152" s="261"/>
      <c r="I152" s="261"/>
      <c r="J152" s="165"/>
      <c r="K152" s="167">
        <v>4.8</v>
      </c>
      <c r="L152" s="165"/>
      <c r="M152" s="165"/>
      <c r="N152" s="165"/>
      <c r="O152" s="165"/>
      <c r="P152" s="165"/>
      <c r="Q152" s="165"/>
      <c r="R152" s="168"/>
      <c r="T152" s="169"/>
      <c r="U152" s="165"/>
      <c r="V152" s="165"/>
      <c r="W152" s="165"/>
      <c r="X152" s="165"/>
      <c r="Y152" s="165"/>
      <c r="Z152" s="165"/>
      <c r="AA152" s="170"/>
      <c r="AT152" s="171" t="s">
        <v>195</v>
      </c>
      <c r="AU152" s="171" t="s">
        <v>82</v>
      </c>
      <c r="AV152" s="12" t="s">
        <v>82</v>
      </c>
      <c r="AW152" s="12" t="s">
        <v>30</v>
      </c>
      <c r="AX152" s="12" t="s">
        <v>72</v>
      </c>
      <c r="AY152" s="171" t="s">
        <v>136</v>
      </c>
    </row>
    <row r="153" spans="2:65" s="11" customFormat="1" ht="22.5" customHeight="1" x14ac:dyDescent="0.3">
      <c r="B153" s="156"/>
      <c r="C153" s="157"/>
      <c r="D153" s="157"/>
      <c r="E153" s="158" t="s">
        <v>3</v>
      </c>
      <c r="F153" s="270" t="s">
        <v>241</v>
      </c>
      <c r="G153" s="269"/>
      <c r="H153" s="269"/>
      <c r="I153" s="269"/>
      <c r="J153" s="157"/>
      <c r="K153" s="159" t="s">
        <v>3</v>
      </c>
      <c r="L153" s="157"/>
      <c r="M153" s="157"/>
      <c r="N153" s="157"/>
      <c r="O153" s="157"/>
      <c r="P153" s="157"/>
      <c r="Q153" s="157"/>
      <c r="R153" s="160"/>
      <c r="T153" s="161"/>
      <c r="U153" s="157"/>
      <c r="V153" s="157"/>
      <c r="W153" s="157"/>
      <c r="X153" s="157"/>
      <c r="Y153" s="157"/>
      <c r="Z153" s="157"/>
      <c r="AA153" s="162"/>
      <c r="AT153" s="163" t="s">
        <v>195</v>
      </c>
      <c r="AU153" s="163" t="s">
        <v>82</v>
      </c>
      <c r="AV153" s="11" t="s">
        <v>79</v>
      </c>
      <c r="AW153" s="11" t="s">
        <v>30</v>
      </c>
      <c r="AX153" s="11" t="s">
        <v>72</v>
      </c>
      <c r="AY153" s="163" t="s">
        <v>136</v>
      </c>
    </row>
    <row r="154" spans="2:65" s="12" customFormat="1" ht="22.5" customHeight="1" x14ac:dyDescent="0.3">
      <c r="B154" s="164"/>
      <c r="C154" s="165"/>
      <c r="D154" s="165"/>
      <c r="E154" s="166" t="s">
        <v>3</v>
      </c>
      <c r="F154" s="262" t="s">
        <v>242</v>
      </c>
      <c r="G154" s="261"/>
      <c r="H154" s="261"/>
      <c r="I154" s="261"/>
      <c r="J154" s="165"/>
      <c r="K154" s="167">
        <v>6.12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195</v>
      </c>
      <c r="AU154" s="171" t="s">
        <v>82</v>
      </c>
      <c r="AV154" s="12" t="s">
        <v>82</v>
      </c>
      <c r="AW154" s="12" t="s">
        <v>30</v>
      </c>
      <c r="AX154" s="12" t="s">
        <v>72</v>
      </c>
      <c r="AY154" s="171" t="s">
        <v>136</v>
      </c>
    </row>
    <row r="155" spans="2:65" s="12" customFormat="1" ht="22.5" customHeight="1" x14ac:dyDescent="0.3">
      <c r="B155" s="164"/>
      <c r="C155" s="165"/>
      <c r="D155" s="165"/>
      <c r="E155" s="166" t="s">
        <v>3</v>
      </c>
      <c r="F155" s="262" t="s">
        <v>243</v>
      </c>
      <c r="G155" s="261"/>
      <c r="H155" s="261"/>
      <c r="I155" s="261"/>
      <c r="J155" s="165"/>
      <c r="K155" s="167">
        <v>13.6</v>
      </c>
      <c r="L155" s="165"/>
      <c r="M155" s="165"/>
      <c r="N155" s="165"/>
      <c r="O155" s="165"/>
      <c r="P155" s="165"/>
      <c r="Q155" s="165"/>
      <c r="R155" s="168"/>
      <c r="T155" s="169"/>
      <c r="U155" s="165"/>
      <c r="V155" s="165"/>
      <c r="W155" s="165"/>
      <c r="X155" s="165"/>
      <c r="Y155" s="165"/>
      <c r="Z155" s="165"/>
      <c r="AA155" s="170"/>
      <c r="AT155" s="171" t="s">
        <v>195</v>
      </c>
      <c r="AU155" s="171" t="s">
        <v>82</v>
      </c>
      <c r="AV155" s="12" t="s">
        <v>82</v>
      </c>
      <c r="AW155" s="12" t="s">
        <v>30</v>
      </c>
      <c r="AX155" s="12" t="s">
        <v>72</v>
      </c>
      <c r="AY155" s="171" t="s">
        <v>136</v>
      </c>
    </row>
    <row r="156" spans="2:65" s="13" customFormat="1" ht="22.5" customHeight="1" x14ac:dyDescent="0.3">
      <c r="B156" s="172"/>
      <c r="C156" s="173"/>
      <c r="D156" s="173"/>
      <c r="E156" s="174" t="s">
        <v>3</v>
      </c>
      <c r="F156" s="263" t="s">
        <v>197</v>
      </c>
      <c r="G156" s="264"/>
      <c r="H156" s="264"/>
      <c r="I156" s="264"/>
      <c r="J156" s="173"/>
      <c r="K156" s="175">
        <v>26.44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195</v>
      </c>
      <c r="AU156" s="179" t="s">
        <v>82</v>
      </c>
      <c r="AV156" s="13" t="s">
        <v>149</v>
      </c>
      <c r="AW156" s="13" t="s">
        <v>30</v>
      </c>
      <c r="AX156" s="13" t="s">
        <v>79</v>
      </c>
      <c r="AY156" s="179" t="s">
        <v>136</v>
      </c>
    </row>
    <row r="157" spans="2:65" s="1" customFormat="1" ht="22.5" customHeight="1" x14ac:dyDescent="0.3">
      <c r="B157" s="139"/>
      <c r="C157" s="140" t="s">
        <v>176</v>
      </c>
      <c r="D157" s="140" t="s">
        <v>137</v>
      </c>
      <c r="E157" s="141" t="s">
        <v>244</v>
      </c>
      <c r="F157" s="243" t="s">
        <v>245</v>
      </c>
      <c r="G157" s="244"/>
      <c r="H157" s="244"/>
      <c r="I157" s="244"/>
      <c r="J157" s="142" t="s">
        <v>231</v>
      </c>
      <c r="K157" s="143">
        <v>50</v>
      </c>
      <c r="L157" s="245">
        <v>0</v>
      </c>
      <c r="M157" s="244"/>
      <c r="N157" s="245">
        <f>ROUND(L157*K157,2)</f>
        <v>0</v>
      </c>
      <c r="O157" s="244"/>
      <c r="P157" s="244"/>
      <c r="Q157" s="244"/>
      <c r="R157" s="144"/>
      <c r="T157" s="145" t="s">
        <v>3</v>
      </c>
      <c r="U157" s="41" t="s">
        <v>37</v>
      </c>
      <c r="V157" s="146">
        <v>1.1000000000000001</v>
      </c>
      <c r="W157" s="146">
        <f>V157*K157</f>
        <v>55.000000000000007</v>
      </c>
      <c r="X157" s="146">
        <v>0</v>
      </c>
      <c r="Y157" s="146">
        <f>X157*K157</f>
        <v>0</v>
      </c>
      <c r="Z157" s="146">
        <v>1.4</v>
      </c>
      <c r="AA157" s="147">
        <f>Z157*K157</f>
        <v>70</v>
      </c>
      <c r="AR157" s="18" t="s">
        <v>149</v>
      </c>
      <c r="AT157" s="18" t="s">
        <v>137</v>
      </c>
      <c r="AU157" s="18" t="s">
        <v>82</v>
      </c>
      <c r="AY157" s="18" t="s">
        <v>136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18" t="s">
        <v>79</v>
      </c>
      <c r="BK157" s="148">
        <f>ROUND(L157*K157,2)</f>
        <v>0</v>
      </c>
      <c r="BL157" s="18" t="s">
        <v>149</v>
      </c>
      <c r="BM157" s="18" t="s">
        <v>246</v>
      </c>
    </row>
    <row r="158" spans="2:65" s="11" customFormat="1" ht="22.5" customHeight="1" x14ac:dyDescent="0.3">
      <c r="B158" s="156"/>
      <c r="C158" s="157"/>
      <c r="D158" s="157"/>
      <c r="E158" s="158" t="s">
        <v>3</v>
      </c>
      <c r="F158" s="268" t="s">
        <v>247</v>
      </c>
      <c r="G158" s="269"/>
      <c r="H158" s="269"/>
      <c r="I158" s="269"/>
      <c r="J158" s="157"/>
      <c r="K158" s="159" t="s">
        <v>3</v>
      </c>
      <c r="L158" s="157"/>
      <c r="M158" s="157"/>
      <c r="N158" s="157"/>
      <c r="O158" s="157"/>
      <c r="P158" s="157"/>
      <c r="Q158" s="157"/>
      <c r="R158" s="160"/>
      <c r="T158" s="161"/>
      <c r="U158" s="157"/>
      <c r="V158" s="157"/>
      <c r="W158" s="157"/>
      <c r="X158" s="157"/>
      <c r="Y158" s="157"/>
      <c r="Z158" s="157"/>
      <c r="AA158" s="162"/>
      <c r="AT158" s="163" t="s">
        <v>195</v>
      </c>
      <c r="AU158" s="163" t="s">
        <v>82</v>
      </c>
      <c r="AV158" s="11" t="s">
        <v>79</v>
      </c>
      <c r="AW158" s="11" t="s">
        <v>30</v>
      </c>
      <c r="AX158" s="11" t="s">
        <v>72</v>
      </c>
      <c r="AY158" s="163" t="s">
        <v>136</v>
      </c>
    </row>
    <row r="159" spans="2:65" s="12" customFormat="1" ht="22.5" customHeight="1" x14ac:dyDescent="0.3">
      <c r="B159" s="164"/>
      <c r="C159" s="165"/>
      <c r="D159" s="165"/>
      <c r="E159" s="166" t="s">
        <v>3</v>
      </c>
      <c r="F159" s="262" t="s">
        <v>248</v>
      </c>
      <c r="G159" s="261"/>
      <c r="H159" s="261"/>
      <c r="I159" s="261"/>
      <c r="J159" s="165"/>
      <c r="K159" s="167">
        <v>50</v>
      </c>
      <c r="L159" s="165"/>
      <c r="M159" s="165"/>
      <c r="N159" s="165"/>
      <c r="O159" s="165"/>
      <c r="P159" s="165"/>
      <c r="Q159" s="165"/>
      <c r="R159" s="168"/>
      <c r="T159" s="169"/>
      <c r="U159" s="165"/>
      <c r="V159" s="165"/>
      <c r="W159" s="165"/>
      <c r="X159" s="165"/>
      <c r="Y159" s="165"/>
      <c r="Z159" s="165"/>
      <c r="AA159" s="170"/>
      <c r="AT159" s="171" t="s">
        <v>195</v>
      </c>
      <c r="AU159" s="171" t="s">
        <v>82</v>
      </c>
      <c r="AV159" s="12" t="s">
        <v>82</v>
      </c>
      <c r="AW159" s="12" t="s">
        <v>30</v>
      </c>
      <c r="AX159" s="12" t="s">
        <v>72</v>
      </c>
      <c r="AY159" s="171" t="s">
        <v>136</v>
      </c>
    </row>
    <row r="160" spans="2:65" s="13" customFormat="1" ht="22.5" customHeight="1" x14ac:dyDescent="0.3">
      <c r="B160" s="172"/>
      <c r="C160" s="173"/>
      <c r="D160" s="173"/>
      <c r="E160" s="174" t="s">
        <v>3</v>
      </c>
      <c r="F160" s="263" t="s">
        <v>197</v>
      </c>
      <c r="G160" s="264"/>
      <c r="H160" s="264"/>
      <c r="I160" s="264"/>
      <c r="J160" s="173"/>
      <c r="K160" s="175">
        <v>50</v>
      </c>
      <c r="L160" s="173"/>
      <c r="M160" s="173"/>
      <c r="N160" s="173"/>
      <c r="O160" s="173"/>
      <c r="P160" s="173"/>
      <c r="Q160" s="173"/>
      <c r="R160" s="176"/>
      <c r="T160" s="177"/>
      <c r="U160" s="173"/>
      <c r="V160" s="173"/>
      <c r="W160" s="173"/>
      <c r="X160" s="173"/>
      <c r="Y160" s="173"/>
      <c r="Z160" s="173"/>
      <c r="AA160" s="178"/>
      <c r="AT160" s="179" t="s">
        <v>195</v>
      </c>
      <c r="AU160" s="179" t="s">
        <v>82</v>
      </c>
      <c r="AV160" s="13" t="s">
        <v>149</v>
      </c>
      <c r="AW160" s="13" t="s">
        <v>30</v>
      </c>
      <c r="AX160" s="13" t="s">
        <v>79</v>
      </c>
      <c r="AY160" s="179" t="s">
        <v>136</v>
      </c>
    </row>
    <row r="161" spans="2:65" s="1" customFormat="1" ht="22.5" customHeight="1" x14ac:dyDescent="0.3">
      <c r="B161" s="139"/>
      <c r="C161" s="140" t="s">
        <v>180</v>
      </c>
      <c r="D161" s="140" t="s">
        <v>137</v>
      </c>
      <c r="E161" s="141" t="s">
        <v>249</v>
      </c>
      <c r="F161" s="243" t="s">
        <v>250</v>
      </c>
      <c r="G161" s="244"/>
      <c r="H161" s="244"/>
      <c r="I161" s="244"/>
      <c r="J161" s="142" t="s">
        <v>216</v>
      </c>
      <c r="K161" s="143">
        <v>4</v>
      </c>
      <c r="L161" s="245">
        <v>0</v>
      </c>
      <c r="M161" s="244"/>
      <c r="N161" s="245">
        <f>ROUND(L161*K161,2)</f>
        <v>0</v>
      </c>
      <c r="O161" s="244"/>
      <c r="P161" s="244"/>
      <c r="Q161" s="244"/>
      <c r="R161" s="144"/>
      <c r="T161" s="145" t="s">
        <v>3</v>
      </c>
      <c r="U161" s="41" t="s">
        <v>37</v>
      </c>
      <c r="V161" s="146">
        <v>3.4460000000000002</v>
      </c>
      <c r="W161" s="146">
        <f>V161*K161</f>
        <v>13.784000000000001</v>
      </c>
      <c r="X161" s="146">
        <v>0</v>
      </c>
      <c r="Y161" s="146">
        <f>X161*K161</f>
        <v>0</v>
      </c>
      <c r="Z161" s="146">
        <v>0.98</v>
      </c>
      <c r="AA161" s="147">
        <f>Z161*K161</f>
        <v>3.92</v>
      </c>
      <c r="AR161" s="18" t="s">
        <v>149</v>
      </c>
      <c r="AT161" s="18" t="s">
        <v>137</v>
      </c>
      <c r="AU161" s="18" t="s">
        <v>82</v>
      </c>
      <c r="AY161" s="18" t="s">
        <v>136</v>
      </c>
      <c r="BE161" s="148">
        <f>IF(U161="základní",N161,0)</f>
        <v>0</v>
      </c>
      <c r="BF161" s="148">
        <f>IF(U161="snížená",N161,0)</f>
        <v>0</v>
      </c>
      <c r="BG161" s="148">
        <f>IF(U161="zákl. přenesená",N161,0)</f>
        <v>0</v>
      </c>
      <c r="BH161" s="148">
        <f>IF(U161="sníž. přenesená",N161,0)</f>
        <v>0</v>
      </c>
      <c r="BI161" s="148">
        <f>IF(U161="nulová",N161,0)</f>
        <v>0</v>
      </c>
      <c r="BJ161" s="18" t="s">
        <v>79</v>
      </c>
      <c r="BK161" s="148">
        <f>ROUND(L161*K161,2)</f>
        <v>0</v>
      </c>
      <c r="BL161" s="18" t="s">
        <v>149</v>
      </c>
      <c r="BM161" s="18" t="s">
        <v>251</v>
      </c>
    </row>
    <row r="162" spans="2:65" s="1" customFormat="1" ht="31.5" customHeight="1" x14ac:dyDescent="0.3">
      <c r="B162" s="139"/>
      <c r="C162" s="140" t="s">
        <v>252</v>
      </c>
      <c r="D162" s="140" t="s">
        <v>137</v>
      </c>
      <c r="E162" s="141" t="s">
        <v>253</v>
      </c>
      <c r="F162" s="243" t="s">
        <v>254</v>
      </c>
      <c r="G162" s="244"/>
      <c r="H162" s="244"/>
      <c r="I162" s="244"/>
      <c r="J162" s="142" t="s">
        <v>255</v>
      </c>
      <c r="K162" s="143">
        <v>18</v>
      </c>
      <c r="L162" s="245">
        <v>0</v>
      </c>
      <c r="M162" s="244"/>
      <c r="N162" s="245">
        <f>ROUND(L162*K162,2)</f>
        <v>0</v>
      </c>
      <c r="O162" s="244"/>
      <c r="P162" s="244"/>
      <c r="Q162" s="244"/>
      <c r="R162" s="144"/>
      <c r="T162" s="145" t="s">
        <v>3</v>
      </c>
      <c r="U162" s="41" t="s">
        <v>37</v>
      </c>
      <c r="V162" s="146">
        <v>0.29899999999999999</v>
      </c>
      <c r="W162" s="146">
        <f>V162*K162</f>
        <v>5.3819999999999997</v>
      </c>
      <c r="X162" s="146">
        <v>0</v>
      </c>
      <c r="Y162" s="146">
        <f>X162*K162</f>
        <v>0</v>
      </c>
      <c r="Z162" s="146">
        <v>0</v>
      </c>
      <c r="AA162" s="147">
        <f>Z162*K162</f>
        <v>0</v>
      </c>
      <c r="AR162" s="18" t="s">
        <v>149</v>
      </c>
      <c r="AT162" s="18" t="s">
        <v>137</v>
      </c>
      <c r="AU162" s="18" t="s">
        <v>82</v>
      </c>
      <c r="AY162" s="18" t="s">
        <v>136</v>
      </c>
      <c r="BE162" s="148">
        <f>IF(U162="základní",N162,0)</f>
        <v>0</v>
      </c>
      <c r="BF162" s="148">
        <f>IF(U162="snížená",N162,0)</f>
        <v>0</v>
      </c>
      <c r="BG162" s="148">
        <f>IF(U162="zákl. přenesená",N162,0)</f>
        <v>0</v>
      </c>
      <c r="BH162" s="148">
        <f>IF(U162="sníž. přenesená",N162,0)</f>
        <v>0</v>
      </c>
      <c r="BI162" s="148">
        <f>IF(U162="nulová",N162,0)</f>
        <v>0</v>
      </c>
      <c r="BJ162" s="18" t="s">
        <v>79</v>
      </c>
      <c r="BK162" s="148">
        <f>ROUND(L162*K162,2)</f>
        <v>0</v>
      </c>
      <c r="BL162" s="18" t="s">
        <v>149</v>
      </c>
      <c r="BM162" s="18" t="s">
        <v>256</v>
      </c>
    </row>
    <row r="163" spans="2:65" s="11" customFormat="1" ht="22.5" customHeight="1" x14ac:dyDescent="0.3">
      <c r="B163" s="156"/>
      <c r="C163" s="157"/>
      <c r="D163" s="157"/>
      <c r="E163" s="158" t="s">
        <v>3</v>
      </c>
      <c r="F163" s="268" t="s">
        <v>257</v>
      </c>
      <c r="G163" s="269"/>
      <c r="H163" s="269"/>
      <c r="I163" s="269"/>
      <c r="J163" s="157"/>
      <c r="K163" s="159" t="s">
        <v>3</v>
      </c>
      <c r="L163" s="157"/>
      <c r="M163" s="157"/>
      <c r="N163" s="157"/>
      <c r="O163" s="157"/>
      <c r="P163" s="157"/>
      <c r="Q163" s="157"/>
      <c r="R163" s="160"/>
      <c r="T163" s="161"/>
      <c r="U163" s="157"/>
      <c r="V163" s="157"/>
      <c r="W163" s="157"/>
      <c r="X163" s="157"/>
      <c r="Y163" s="157"/>
      <c r="Z163" s="157"/>
      <c r="AA163" s="162"/>
      <c r="AT163" s="163" t="s">
        <v>195</v>
      </c>
      <c r="AU163" s="163" t="s">
        <v>82</v>
      </c>
      <c r="AV163" s="11" t="s">
        <v>79</v>
      </c>
      <c r="AW163" s="11" t="s">
        <v>30</v>
      </c>
      <c r="AX163" s="11" t="s">
        <v>72</v>
      </c>
      <c r="AY163" s="163" t="s">
        <v>136</v>
      </c>
    </row>
    <row r="164" spans="2:65" s="12" customFormat="1" ht="22.5" customHeight="1" x14ac:dyDescent="0.3">
      <c r="B164" s="164"/>
      <c r="C164" s="165"/>
      <c r="D164" s="165"/>
      <c r="E164" s="166" t="s">
        <v>3</v>
      </c>
      <c r="F164" s="262" t="s">
        <v>258</v>
      </c>
      <c r="G164" s="261"/>
      <c r="H164" s="261"/>
      <c r="I164" s="261"/>
      <c r="J164" s="165"/>
      <c r="K164" s="167">
        <v>18</v>
      </c>
      <c r="L164" s="165"/>
      <c r="M164" s="165"/>
      <c r="N164" s="165"/>
      <c r="O164" s="165"/>
      <c r="P164" s="165"/>
      <c r="Q164" s="165"/>
      <c r="R164" s="168"/>
      <c r="T164" s="169"/>
      <c r="U164" s="165"/>
      <c r="V164" s="165"/>
      <c r="W164" s="165"/>
      <c r="X164" s="165"/>
      <c r="Y164" s="165"/>
      <c r="Z164" s="165"/>
      <c r="AA164" s="170"/>
      <c r="AT164" s="171" t="s">
        <v>195</v>
      </c>
      <c r="AU164" s="171" t="s">
        <v>82</v>
      </c>
      <c r="AV164" s="12" t="s">
        <v>82</v>
      </c>
      <c r="AW164" s="12" t="s">
        <v>30</v>
      </c>
      <c r="AX164" s="12" t="s">
        <v>72</v>
      </c>
      <c r="AY164" s="171" t="s">
        <v>136</v>
      </c>
    </row>
    <row r="165" spans="2:65" s="13" customFormat="1" ht="22.5" customHeight="1" x14ac:dyDescent="0.3">
      <c r="B165" s="172"/>
      <c r="C165" s="173"/>
      <c r="D165" s="173"/>
      <c r="E165" s="174" t="s">
        <v>3</v>
      </c>
      <c r="F165" s="263" t="s">
        <v>197</v>
      </c>
      <c r="G165" s="264"/>
      <c r="H165" s="264"/>
      <c r="I165" s="264"/>
      <c r="J165" s="173"/>
      <c r="K165" s="175">
        <v>18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195</v>
      </c>
      <c r="AU165" s="179" t="s">
        <v>82</v>
      </c>
      <c r="AV165" s="13" t="s">
        <v>149</v>
      </c>
      <c r="AW165" s="13" t="s">
        <v>30</v>
      </c>
      <c r="AX165" s="13" t="s">
        <v>79</v>
      </c>
      <c r="AY165" s="179" t="s">
        <v>136</v>
      </c>
    </row>
    <row r="166" spans="2:65" s="9" customFormat="1" ht="29.85" customHeight="1" x14ac:dyDescent="0.3">
      <c r="B166" s="129"/>
      <c r="C166" s="130"/>
      <c r="D166" s="155" t="s">
        <v>189</v>
      </c>
      <c r="E166" s="155"/>
      <c r="F166" s="155"/>
      <c r="G166" s="155"/>
      <c r="H166" s="155"/>
      <c r="I166" s="155"/>
      <c r="J166" s="155"/>
      <c r="K166" s="155"/>
      <c r="L166" s="155"/>
      <c r="M166" s="155"/>
      <c r="N166" s="266">
        <f>BK166</f>
        <v>0</v>
      </c>
      <c r="O166" s="267"/>
      <c r="P166" s="267"/>
      <c r="Q166" s="267"/>
      <c r="R166" s="132"/>
      <c r="T166" s="133"/>
      <c r="U166" s="130"/>
      <c r="V166" s="130"/>
      <c r="W166" s="134">
        <f>SUM(W167:W176)</f>
        <v>667.02267800000004</v>
      </c>
      <c r="X166" s="130"/>
      <c r="Y166" s="134">
        <f>SUM(Y167:Y176)</f>
        <v>0</v>
      </c>
      <c r="Z166" s="130"/>
      <c r="AA166" s="135">
        <f>SUM(AA167:AA176)</f>
        <v>0</v>
      </c>
      <c r="AR166" s="136" t="s">
        <v>79</v>
      </c>
      <c r="AT166" s="137" t="s">
        <v>71</v>
      </c>
      <c r="AU166" s="137" t="s">
        <v>79</v>
      </c>
      <c r="AY166" s="136" t="s">
        <v>136</v>
      </c>
      <c r="BK166" s="138">
        <f>SUM(BK167:BK176)</f>
        <v>0</v>
      </c>
    </row>
    <row r="167" spans="2:65" s="1" customFormat="1" ht="44.25" customHeight="1" x14ac:dyDescent="0.3">
      <c r="B167" s="139"/>
      <c r="C167" s="140" t="s">
        <v>259</v>
      </c>
      <c r="D167" s="140" t="s">
        <v>137</v>
      </c>
      <c r="E167" s="141" t="s">
        <v>260</v>
      </c>
      <c r="F167" s="243" t="s">
        <v>261</v>
      </c>
      <c r="G167" s="244"/>
      <c r="H167" s="244"/>
      <c r="I167" s="244"/>
      <c r="J167" s="142" t="s">
        <v>262</v>
      </c>
      <c r="K167" s="143">
        <v>377.06200000000001</v>
      </c>
      <c r="L167" s="245">
        <v>0</v>
      </c>
      <c r="M167" s="244"/>
      <c r="N167" s="245">
        <f>ROUND(L167*K167,2)</f>
        <v>0</v>
      </c>
      <c r="O167" s="244"/>
      <c r="P167" s="244"/>
      <c r="Q167" s="244"/>
      <c r="R167" s="144"/>
      <c r="T167" s="145" t="s">
        <v>3</v>
      </c>
      <c r="U167" s="41" t="s">
        <v>37</v>
      </c>
      <c r="V167" s="146">
        <v>1.47</v>
      </c>
      <c r="W167" s="146">
        <f>V167*K167</f>
        <v>554.28114000000005</v>
      </c>
      <c r="X167" s="146">
        <v>0</v>
      </c>
      <c r="Y167" s="146">
        <f>X167*K167</f>
        <v>0</v>
      </c>
      <c r="Z167" s="146">
        <v>0</v>
      </c>
      <c r="AA167" s="147">
        <f>Z167*K167</f>
        <v>0</v>
      </c>
      <c r="AR167" s="18" t="s">
        <v>149</v>
      </c>
      <c r="AT167" s="18" t="s">
        <v>137</v>
      </c>
      <c r="AU167" s="18" t="s">
        <v>82</v>
      </c>
      <c r="AY167" s="18" t="s">
        <v>136</v>
      </c>
      <c r="BE167" s="148">
        <f>IF(U167="základní",N167,0)</f>
        <v>0</v>
      </c>
      <c r="BF167" s="148">
        <f>IF(U167="snížená",N167,0)</f>
        <v>0</v>
      </c>
      <c r="BG167" s="148">
        <f>IF(U167="zákl. přenesená",N167,0)</f>
        <v>0</v>
      </c>
      <c r="BH167" s="148">
        <f>IF(U167="sníž. přenesená",N167,0)</f>
        <v>0</v>
      </c>
      <c r="BI167" s="148">
        <f>IF(U167="nulová",N167,0)</f>
        <v>0</v>
      </c>
      <c r="BJ167" s="18" t="s">
        <v>79</v>
      </c>
      <c r="BK167" s="148">
        <f>ROUND(L167*K167,2)</f>
        <v>0</v>
      </c>
      <c r="BL167" s="18" t="s">
        <v>149</v>
      </c>
      <c r="BM167" s="18" t="s">
        <v>263</v>
      </c>
    </row>
    <row r="168" spans="2:65" s="1" customFormat="1" ht="31.5" customHeight="1" x14ac:dyDescent="0.3">
      <c r="B168" s="139"/>
      <c r="C168" s="140" t="s">
        <v>9</v>
      </c>
      <c r="D168" s="140" t="s">
        <v>137</v>
      </c>
      <c r="E168" s="141" t="s">
        <v>264</v>
      </c>
      <c r="F168" s="243" t="s">
        <v>265</v>
      </c>
      <c r="G168" s="244"/>
      <c r="H168" s="244"/>
      <c r="I168" s="244"/>
      <c r="J168" s="142" t="s">
        <v>262</v>
      </c>
      <c r="K168" s="143">
        <v>377.06200000000001</v>
      </c>
      <c r="L168" s="245">
        <v>0</v>
      </c>
      <c r="M168" s="244"/>
      <c r="N168" s="245">
        <f>ROUND(L168*K168,2)</f>
        <v>0</v>
      </c>
      <c r="O168" s="244"/>
      <c r="P168" s="244"/>
      <c r="Q168" s="244"/>
      <c r="R168" s="144"/>
      <c r="T168" s="145" t="s">
        <v>3</v>
      </c>
      <c r="U168" s="41" t="s">
        <v>37</v>
      </c>
      <c r="V168" s="146">
        <v>0.125</v>
      </c>
      <c r="W168" s="146">
        <f>V168*K168</f>
        <v>47.132750000000001</v>
      </c>
      <c r="X168" s="146">
        <v>0</v>
      </c>
      <c r="Y168" s="146">
        <f>X168*K168</f>
        <v>0</v>
      </c>
      <c r="Z168" s="146">
        <v>0</v>
      </c>
      <c r="AA168" s="147">
        <f>Z168*K168</f>
        <v>0</v>
      </c>
      <c r="AR168" s="18" t="s">
        <v>149</v>
      </c>
      <c r="AT168" s="18" t="s">
        <v>137</v>
      </c>
      <c r="AU168" s="18" t="s">
        <v>82</v>
      </c>
      <c r="AY168" s="18" t="s">
        <v>136</v>
      </c>
      <c r="BE168" s="148">
        <f>IF(U168="základní",N168,0)</f>
        <v>0</v>
      </c>
      <c r="BF168" s="148">
        <f>IF(U168="snížená",N168,0)</f>
        <v>0</v>
      </c>
      <c r="BG168" s="148">
        <f>IF(U168="zákl. přenesená",N168,0)</f>
        <v>0</v>
      </c>
      <c r="BH168" s="148">
        <f>IF(U168="sníž. přenesená",N168,0)</f>
        <v>0</v>
      </c>
      <c r="BI168" s="148">
        <f>IF(U168="nulová",N168,0)</f>
        <v>0</v>
      </c>
      <c r="BJ168" s="18" t="s">
        <v>79</v>
      </c>
      <c r="BK168" s="148">
        <f>ROUND(L168*K168,2)</f>
        <v>0</v>
      </c>
      <c r="BL168" s="18" t="s">
        <v>149</v>
      </c>
      <c r="BM168" s="18" t="s">
        <v>266</v>
      </c>
    </row>
    <row r="169" spans="2:65" s="1" customFormat="1" ht="31.5" customHeight="1" x14ac:dyDescent="0.3">
      <c r="B169" s="139"/>
      <c r="C169" s="140" t="s">
        <v>267</v>
      </c>
      <c r="D169" s="140" t="s">
        <v>137</v>
      </c>
      <c r="E169" s="141" t="s">
        <v>268</v>
      </c>
      <c r="F169" s="243" t="s">
        <v>269</v>
      </c>
      <c r="G169" s="244"/>
      <c r="H169" s="244"/>
      <c r="I169" s="244"/>
      <c r="J169" s="142" t="s">
        <v>262</v>
      </c>
      <c r="K169" s="143">
        <v>10934.798000000001</v>
      </c>
      <c r="L169" s="245">
        <v>0</v>
      </c>
      <c r="M169" s="244"/>
      <c r="N169" s="245">
        <f>ROUND(L169*K169,2)</f>
        <v>0</v>
      </c>
      <c r="O169" s="244"/>
      <c r="P169" s="244"/>
      <c r="Q169" s="244"/>
      <c r="R169" s="144"/>
      <c r="T169" s="145" t="s">
        <v>3</v>
      </c>
      <c r="U169" s="41" t="s">
        <v>37</v>
      </c>
      <c r="V169" s="146">
        <v>6.0000000000000001E-3</v>
      </c>
      <c r="W169" s="146">
        <f>V169*K169</f>
        <v>65.608788000000004</v>
      </c>
      <c r="X169" s="146">
        <v>0</v>
      </c>
      <c r="Y169" s="146">
        <f>X169*K169</f>
        <v>0</v>
      </c>
      <c r="Z169" s="146">
        <v>0</v>
      </c>
      <c r="AA169" s="147">
        <f>Z169*K169</f>
        <v>0</v>
      </c>
      <c r="AR169" s="18" t="s">
        <v>149</v>
      </c>
      <c r="AT169" s="18" t="s">
        <v>137</v>
      </c>
      <c r="AU169" s="18" t="s">
        <v>82</v>
      </c>
      <c r="AY169" s="18" t="s">
        <v>136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18" t="s">
        <v>79</v>
      </c>
      <c r="BK169" s="148">
        <f>ROUND(L169*K169,2)</f>
        <v>0</v>
      </c>
      <c r="BL169" s="18" t="s">
        <v>149</v>
      </c>
      <c r="BM169" s="18" t="s">
        <v>270</v>
      </c>
    </row>
    <row r="170" spans="2:65" s="12" customFormat="1" ht="22.5" customHeight="1" x14ac:dyDescent="0.3">
      <c r="B170" s="164"/>
      <c r="C170" s="165"/>
      <c r="D170" s="165"/>
      <c r="E170" s="166" t="s">
        <v>3</v>
      </c>
      <c r="F170" s="260" t="s">
        <v>271</v>
      </c>
      <c r="G170" s="261"/>
      <c r="H170" s="261"/>
      <c r="I170" s="261"/>
      <c r="J170" s="165"/>
      <c r="K170" s="167">
        <v>10934.798000000001</v>
      </c>
      <c r="L170" s="165"/>
      <c r="M170" s="165"/>
      <c r="N170" s="165"/>
      <c r="O170" s="165"/>
      <c r="P170" s="165"/>
      <c r="Q170" s="165"/>
      <c r="R170" s="168"/>
      <c r="T170" s="169"/>
      <c r="U170" s="165"/>
      <c r="V170" s="165"/>
      <c r="W170" s="165"/>
      <c r="X170" s="165"/>
      <c r="Y170" s="165"/>
      <c r="Z170" s="165"/>
      <c r="AA170" s="170"/>
      <c r="AT170" s="171" t="s">
        <v>195</v>
      </c>
      <c r="AU170" s="171" t="s">
        <v>82</v>
      </c>
      <c r="AV170" s="12" t="s">
        <v>82</v>
      </c>
      <c r="AW170" s="12" t="s">
        <v>30</v>
      </c>
      <c r="AX170" s="12" t="s">
        <v>72</v>
      </c>
      <c r="AY170" s="171" t="s">
        <v>136</v>
      </c>
    </row>
    <row r="171" spans="2:65" s="13" customFormat="1" ht="22.5" customHeight="1" x14ac:dyDescent="0.3">
      <c r="B171" s="172"/>
      <c r="C171" s="173"/>
      <c r="D171" s="173"/>
      <c r="E171" s="174" t="s">
        <v>3</v>
      </c>
      <c r="F171" s="263" t="s">
        <v>197</v>
      </c>
      <c r="G171" s="264"/>
      <c r="H171" s="264"/>
      <c r="I171" s="264"/>
      <c r="J171" s="173"/>
      <c r="K171" s="175">
        <v>10934.798000000001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195</v>
      </c>
      <c r="AU171" s="179" t="s">
        <v>82</v>
      </c>
      <c r="AV171" s="13" t="s">
        <v>149</v>
      </c>
      <c r="AW171" s="13" t="s">
        <v>30</v>
      </c>
      <c r="AX171" s="13" t="s">
        <v>79</v>
      </c>
      <c r="AY171" s="179" t="s">
        <v>136</v>
      </c>
    </row>
    <row r="172" spans="2:65" s="1" customFormat="1" ht="31.5" customHeight="1" x14ac:dyDescent="0.3">
      <c r="B172" s="139"/>
      <c r="C172" s="140" t="s">
        <v>272</v>
      </c>
      <c r="D172" s="140" t="s">
        <v>137</v>
      </c>
      <c r="E172" s="141" t="s">
        <v>273</v>
      </c>
      <c r="F172" s="243" t="s">
        <v>274</v>
      </c>
      <c r="G172" s="244"/>
      <c r="H172" s="244"/>
      <c r="I172" s="244"/>
      <c r="J172" s="142" t="s">
        <v>262</v>
      </c>
      <c r="K172" s="143">
        <v>286.85199999999998</v>
      </c>
      <c r="L172" s="245">
        <v>0</v>
      </c>
      <c r="M172" s="244"/>
      <c r="N172" s="245">
        <f>ROUND(L172*K172,2)</f>
        <v>0</v>
      </c>
      <c r="O172" s="244"/>
      <c r="P172" s="244"/>
      <c r="Q172" s="244"/>
      <c r="R172" s="144"/>
      <c r="T172" s="145" t="s">
        <v>3</v>
      </c>
      <c r="U172" s="41" t="s">
        <v>37</v>
      </c>
      <c r="V172" s="146">
        <v>0</v>
      </c>
      <c r="W172" s="146">
        <f>V172*K172</f>
        <v>0</v>
      </c>
      <c r="X172" s="146">
        <v>0</v>
      </c>
      <c r="Y172" s="146">
        <f>X172*K172</f>
        <v>0</v>
      </c>
      <c r="Z172" s="146">
        <v>0</v>
      </c>
      <c r="AA172" s="147">
        <f>Z172*K172</f>
        <v>0</v>
      </c>
      <c r="AR172" s="18" t="s">
        <v>149</v>
      </c>
      <c r="AT172" s="18" t="s">
        <v>137</v>
      </c>
      <c r="AU172" s="18" t="s">
        <v>82</v>
      </c>
      <c r="AY172" s="18" t="s">
        <v>136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18" t="s">
        <v>79</v>
      </c>
      <c r="BK172" s="148">
        <f>ROUND(L172*K172,2)</f>
        <v>0</v>
      </c>
      <c r="BL172" s="18" t="s">
        <v>149</v>
      </c>
      <c r="BM172" s="18" t="s">
        <v>275</v>
      </c>
    </row>
    <row r="173" spans="2:65" s="12" customFormat="1" ht="22.5" customHeight="1" x14ac:dyDescent="0.3">
      <c r="B173" s="164"/>
      <c r="C173" s="165"/>
      <c r="D173" s="165"/>
      <c r="E173" s="166" t="s">
        <v>3</v>
      </c>
      <c r="F173" s="260" t="s">
        <v>276</v>
      </c>
      <c r="G173" s="261"/>
      <c r="H173" s="261"/>
      <c r="I173" s="261"/>
      <c r="J173" s="165"/>
      <c r="K173" s="167">
        <v>377.06200000000001</v>
      </c>
      <c r="L173" s="165"/>
      <c r="M173" s="165"/>
      <c r="N173" s="165"/>
      <c r="O173" s="165"/>
      <c r="P173" s="165"/>
      <c r="Q173" s="165"/>
      <c r="R173" s="168"/>
      <c r="T173" s="169"/>
      <c r="U173" s="165"/>
      <c r="V173" s="165"/>
      <c r="W173" s="165"/>
      <c r="X173" s="165"/>
      <c r="Y173" s="165"/>
      <c r="Z173" s="165"/>
      <c r="AA173" s="170"/>
      <c r="AT173" s="171" t="s">
        <v>195</v>
      </c>
      <c r="AU173" s="171" t="s">
        <v>82</v>
      </c>
      <c r="AV173" s="12" t="s">
        <v>82</v>
      </c>
      <c r="AW173" s="12" t="s">
        <v>30</v>
      </c>
      <c r="AX173" s="12" t="s">
        <v>72</v>
      </c>
      <c r="AY173" s="171" t="s">
        <v>136</v>
      </c>
    </row>
    <row r="174" spans="2:65" s="12" customFormat="1" ht="22.5" customHeight="1" x14ac:dyDescent="0.3">
      <c r="B174" s="164"/>
      <c r="C174" s="165"/>
      <c r="D174" s="165"/>
      <c r="E174" s="166" t="s">
        <v>3</v>
      </c>
      <c r="F174" s="262" t="s">
        <v>277</v>
      </c>
      <c r="G174" s="261"/>
      <c r="H174" s="261"/>
      <c r="I174" s="261"/>
      <c r="J174" s="165"/>
      <c r="K174" s="167">
        <v>-90.21</v>
      </c>
      <c r="L174" s="165"/>
      <c r="M174" s="165"/>
      <c r="N174" s="165"/>
      <c r="O174" s="165"/>
      <c r="P174" s="165"/>
      <c r="Q174" s="165"/>
      <c r="R174" s="168"/>
      <c r="T174" s="169"/>
      <c r="U174" s="165"/>
      <c r="V174" s="165"/>
      <c r="W174" s="165"/>
      <c r="X174" s="165"/>
      <c r="Y174" s="165"/>
      <c r="Z174" s="165"/>
      <c r="AA174" s="170"/>
      <c r="AT174" s="171" t="s">
        <v>195</v>
      </c>
      <c r="AU174" s="171" t="s">
        <v>82</v>
      </c>
      <c r="AV174" s="12" t="s">
        <v>82</v>
      </c>
      <c r="AW174" s="12" t="s">
        <v>30</v>
      </c>
      <c r="AX174" s="12" t="s">
        <v>72</v>
      </c>
      <c r="AY174" s="171" t="s">
        <v>136</v>
      </c>
    </row>
    <row r="175" spans="2:65" s="13" customFormat="1" ht="22.5" customHeight="1" x14ac:dyDescent="0.3">
      <c r="B175" s="172"/>
      <c r="C175" s="173"/>
      <c r="D175" s="173"/>
      <c r="E175" s="174" t="s">
        <v>3</v>
      </c>
      <c r="F175" s="263" t="s">
        <v>197</v>
      </c>
      <c r="G175" s="264"/>
      <c r="H175" s="264"/>
      <c r="I175" s="264"/>
      <c r="J175" s="173"/>
      <c r="K175" s="175">
        <v>286.85199999999998</v>
      </c>
      <c r="L175" s="173"/>
      <c r="M175" s="173"/>
      <c r="N175" s="173"/>
      <c r="O175" s="173"/>
      <c r="P175" s="173"/>
      <c r="Q175" s="173"/>
      <c r="R175" s="176"/>
      <c r="T175" s="177"/>
      <c r="U175" s="173"/>
      <c r="V175" s="173"/>
      <c r="W175" s="173"/>
      <c r="X175" s="173"/>
      <c r="Y175" s="173"/>
      <c r="Z175" s="173"/>
      <c r="AA175" s="178"/>
      <c r="AT175" s="179" t="s">
        <v>195</v>
      </c>
      <c r="AU175" s="179" t="s">
        <v>82</v>
      </c>
      <c r="AV175" s="13" t="s">
        <v>149</v>
      </c>
      <c r="AW175" s="13" t="s">
        <v>30</v>
      </c>
      <c r="AX175" s="13" t="s">
        <v>79</v>
      </c>
      <c r="AY175" s="179" t="s">
        <v>136</v>
      </c>
    </row>
    <row r="176" spans="2:65" s="1" customFormat="1" ht="31.5" customHeight="1" x14ac:dyDescent="0.3">
      <c r="B176" s="139"/>
      <c r="C176" s="140" t="s">
        <v>258</v>
      </c>
      <c r="D176" s="140" t="s">
        <v>137</v>
      </c>
      <c r="E176" s="141" t="s">
        <v>278</v>
      </c>
      <c r="F176" s="243" t="s">
        <v>279</v>
      </c>
      <c r="G176" s="244"/>
      <c r="H176" s="244"/>
      <c r="I176" s="244"/>
      <c r="J176" s="142" t="s">
        <v>262</v>
      </c>
      <c r="K176" s="143">
        <v>90.21</v>
      </c>
      <c r="L176" s="245">
        <v>0</v>
      </c>
      <c r="M176" s="244"/>
      <c r="N176" s="245">
        <f>ROUND(L176*K176,2)</f>
        <v>0</v>
      </c>
      <c r="O176" s="244"/>
      <c r="P176" s="244"/>
      <c r="Q176" s="244"/>
      <c r="R176" s="144"/>
      <c r="T176" s="145" t="s">
        <v>3</v>
      </c>
      <c r="U176" s="149" t="s">
        <v>37</v>
      </c>
      <c r="V176" s="150">
        <v>0</v>
      </c>
      <c r="W176" s="150">
        <f>V176*K176</f>
        <v>0</v>
      </c>
      <c r="X176" s="150">
        <v>0</v>
      </c>
      <c r="Y176" s="150">
        <f>X176*K176</f>
        <v>0</v>
      </c>
      <c r="Z176" s="150">
        <v>0</v>
      </c>
      <c r="AA176" s="151">
        <f>Z176*K176</f>
        <v>0</v>
      </c>
      <c r="AR176" s="18" t="s">
        <v>149</v>
      </c>
      <c r="AT176" s="18" t="s">
        <v>137</v>
      </c>
      <c r="AU176" s="18" t="s">
        <v>82</v>
      </c>
      <c r="AY176" s="18" t="s">
        <v>136</v>
      </c>
      <c r="BE176" s="148">
        <f>IF(U176="základní",N176,0)</f>
        <v>0</v>
      </c>
      <c r="BF176" s="148">
        <f>IF(U176="snížená",N176,0)</f>
        <v>0</v>
      </c>
      <c r="BG176" s="148">
        <f>IF(U176="zákl. přenesená",N176,0)</f>
        <v>0</v>
      </c>
      <c r="BH176" s="148">
        <f>IF(U176="sníž. přenesená",N176,0)</f>
        <v>0</v>
      </c>
      <c r="BI176" s="148">
        <f>IF(U176="nulová",N176,0)</f>
        <v>0</v>
      </c>
      <c r="BJ176" s="18" t="s">
        <v>79</v>
      </c>
      <c r="BK176" s="148">
        <f>ROUND(L176*K176,2)</f>
        <v>0</v>
      </c>
      <c r="BL176" s="18" t="s">
        <v>149</v>
      </c>
      <c r="BM176" s="18" t="s">
        <v>280</v>
      </c>
    </row>
    <row r="177" spans="2:18" s="1" customFormat="1" ht="6.95" customHeight="1" x14ac:dyDescent="0.3"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8"/>
    </row>
  </sheetData>
  <mergeCells count="155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5:Q95"/>
    <mergeCell ref="L97:Q97"/>
    <mergeCell ref="C103:Q103"/>
    <mergeCell ref="F105:P105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F120:I120"/>
    <mergeCell ref="F121:I121"/>
    <mergeCell ref="F122:I122"/>
    <mergeCell ref="L122:M122"/>
    <mergeCell ref="N122:Q122"/>
    <mergeCell ref="F123:I123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F145:I145"/>
    <mergeCell ref="L145:M145"/>
    <mergeCell ref="N145:Q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7:I167"/>
    <mergeCell ref="L167:M167"/>
    <mergeCell ref="N167:Q167"/>
    <mergeCell ref="H1:K1"/>
    <mergeCell ref="S2:AC2"/>
    <mergeCell ref="F173:I173"/>
    <mergeCell ref="F174:I174"/>
    <mergeCell ref="F175:I175"/>
    <mergeCell ref="F176:I176"/>
    <mergeCell ref="L176:M176"/>
    <mergeCell ref="N176:Q176"/>
    <mergeCell ref="N115:Q115"/>
    <mergeCell ref="N116:Q116"/>
    <mergeCell ref="N117:Q117"/>
    <mergeCell ref="N144:Q144"/>
    <mergeCell ref="N166:Q166"/>
    <mergeCell ref="F168:I168"/>
    <mergeCell ref="L168:M168"/>
    <mergeCell ref="N168:Q168"/>
    <mergeCell ref="F169:I169"/>
    <mergeCell ref="L169:M169"/>
    <mergeCell ref="N169:Q169"/>
    <mergeCell ref="F170:I170"/>
    <mergeCell ref="F171:I171"/>
    <mergeCell ref="F172:I172"/>
    <mergeCell ref="L172:M172"/>
    <mergeCell ref="N172:Q172"/>
  </mergeCells>
  <hyperlinks>
    <hyperlink ref="F1:G1" location="C2" tooltip="Krycí list rozpočtu" display="1) Krycí list rozpočtu" xr:uid="{00000000-0004-0000-0200-000000000000}"/>
    <hyperlink ref="H1:K1" location="C87" tooltip="Rekapitulace rozpočtu" display="2) Rekapitulace rozpočtu" xr:uid="{00000000-0004-0000-0200-000001000000}"/>
    <hyperlink ref="L1" location="C114" tooltip="Rozpočet" display="3) Rozpočet" xr:uid="{00000000-0004-0000-0200-000002000000}"/>
    <hyperlink ref="S1:T1" location="'Rekapitulace stavby'!C2" tooltip="Rekapitulace stavby" display="Rekapitulace stavby" xr:uid="{00000000-0004-0000-02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302"/>
  <sheetViews>
    <sheetView showGridLines="0" workbookViewId="0">
      <pane ySplit="1" topLeftCell="A297" activePane="bottomLeft" state="frozen"/>
      <selection pane="bottomLeft" activeCell="L301" sqref="L301:M30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97"/>
      <c r="B1" s="195"/>
      <c r="C1" s="195"/>
      <c r="D1" s="196" t="s">
        <v>1</v>
      </c>
      <c r="E1" s="195"/>
      <c r="F1" s="193" t="s">
        <v>861</v>
      </c>
      <c r="G1" s="193"/>
      <c r="H1" s="242" t="s">
        <v>862</v>
      </c>
      <c r="I1" s="242"/>
      <c r="J1" s="242"/>
      <c r="K1" s="242"/>
      <c r="L1" s="193" t="s">
        <v>863</v>
      </c>
      <c r="M1" s="195"/>
      <c r="N1" s="195"/>
      <c r="O1" s="196" t="s">
        <v>106</v>
      </c>
      <c r="P1" s="195"/>
      <c r="Q1" s="195"/>
      <c r="R1" s="195"/>
      <c r="S1" s="193" t="s">
        <v>864</v>
      </c>
      <c r="T1" s="193"/>
      <c r="U1" s="197"/>
      <c r="V1" s="197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99" t="s">
        <v>6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8" t="s">
        <v>92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82</v>
      </c>
    </row>
    <row r="4" spans="1:66" ht="36.950000000000003" customHeight="1" x14ac:dyDescent="0.3">
      <c r="B4" s="22"/>
      <c r="C4" s="228" t="s">
        <v>107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52" t="str">
        <f>'Rekapitulace stavby'!K6</f>
        <v>Dětské hřiště č.5. MOb OSTRAVA-JIH, Hrabůvka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3"/>
      <c r="R6" s="24"/>
    </row>
    <row r="7" spans="1:66" ht="25.35" customHeight="1" x14ac:dyDescent="0.3">
      <c r="B7" s="22"/>
      <c r="C7" s="23"/>
      <c r="D7" s="29" t="s">
        <v>108</v>
      </c>
      <c r="E7" s="23"/>
      <c r="F7" s="252" t="s">
        <v>184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3"/>
      <c r="R7" s="24"/>
    </row>
    <row r="8" spans="1:66" s="1" customFormat="1" ht="32.85" customHeight="1" x14ac:dyDescent="0.3">
      <c r="B8" s="32"/>
      <c r="C8" s="33"/>
      <c r="D8" s="28" t="s">
        <v>110</v>
      </c>
      <c r="E8" s="33"/>
      <c r="F8" s="236" t="s">
        <v>281</v>
      </c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3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3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46">
        <f>'Rekapitulace stavby'!AN8</f>
        <v>43794</v>
      </c>
      <c r="P10" s="203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35" t="s">
        <v>3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35" t="s">
        <v>3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35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35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35" t="s">
        <v>3</v>
      </c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907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35" t="s">
        <v>3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35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IF('Rekapitulace stavby'!E20="","",'Rekapitulace stavby'!E20)</f>
        <v>Ing. Patrik Salot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35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37" t="s">
        <v>3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9" t="s">
        <v>112</v>
      </c>
      <c r="E28" s="33"/>
      <c r="F28" s="33"/>
      <c r="G28" s="33"/>
      <c r="H28" s="33"/>
      <c r="I28" s="33"/>
      <c r="J28" s="33"/>
      <c r="K28" s="33"/>
      <c r="L28" s="33"/>
      <c r="M28" s="213">
        <f>N89</f>
        <v>0</v>
      </c>
      <c r="N28" s="203"/>
      <c r="O28" s="203"/>
      <c r="P28" s="203"/>
      <c r="Q28" s="33"/>
      <c r="R28" s="34"/>
    </row>
    <row r="29" spans="2:18" s="1" customFormat="1" ht="14.45" customHeight="1" x14ac:dyDescent="0.3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213">
        <f>N99</f>
        <v>0</v>
      </c>
      <c r="N29" s="203"/>
      <c r="O29" s="203"/>
      <c r="P29" s="203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0" t="s">
        <v>35</v>
      </c>
      <c r="E31" s="33"/>
      <c r="F31" s="33"/>
      <c r="G31" s="33"/>
      <c r="H31" s="33"/>
      <c r="I31" s="33"/>
      <c r="J31" s="33"/>
      <c r="K31" s="33"/>
      <c r="L31" s="33"/>
      <c r="M31" s="259">
        <f>ROUND(M28+M29,2)</f>
        <v>0</v>
      </c>
      <c r="N31" s="203"/>
      <c r="O31" s="203"/>
      <c r="P31" s="203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36</v>
      </c>
      <c r="E33" s="39" t="s">
        <v>37</v>
      </c>
      <c r="F33" s="40">
        <v>0.21</v>
      </c>
      <c r="G33" s="111" t="s">
        <v>38</v>
      </c>
      <c r="H33" s="257">
        <f>ROUND((SUM(BE99:BE100)+SUM(BE119:BE301)), 2)</f>
        <v>0</v>
      </c>
      <c r="I33" s="203"/>
      <c r="J33" s="203"/>
      <c r="K33" s="33"/>
      <c r="L33" s="33"/>
      <c r="M33" s="257">
        <f>ROUND(ROUND((SUM(BE99:BE100)+SUM(BE119:BE301)), 2)*F33, 2)</f>
        <v>0</v>
      </c>
      <c r="N33" s="203"/>
      <c r="O33" s="203"/>
      <c r="P33" s="203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39</v>
      </c>
      <c r="F34" s="40">
        <v>0.15</v>
      </c>
      <c r="G34" s="111" t="s">
        <v>38</v>
      </c>
      <c r="H34" s="257">
        <f>ROUND((SUM(BF99:BF100)+SUM(BF119:BF301)), 2)</f>
        <v>0</v>
      </c>
      <c r="I34" s="203"/>
      <c r="J34" s="203"/>
      <c r="K34" s="33"/>
      <c r="L34" s="33"/>
      <c r="M34" s="257">
        <f>ROUND(ROUND((SUM(BF99:BF100)+SUM(BF119:BF301)), 2)*F34, 2)</f>
        <v>0</v>
      </c>
      <c r="N34" s="203"/>
      <c r="O34" s="203"/>
      <c r="P34" s="203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0.21</v>
      </c>
      <c r="G35" s="111" t="s">
        <v>38</v>
      </c>
      <c r="H35" s="257">
        <f>ROUND((SUM(BG99:BG100)+SUM(BG119:BG301)), 2)</f>
        <v>0</v>
      </c>
      <c r="I35" s="203"/>
      <c r="J35" s="203"/>
      <c r="K35" s="33"/>
      <c r="L35" s="33"/>
      <c r="M35" s="257">
        <v>0</v>
      </c>
      <c r="N35" s="203"/>
      <c r="O35" s="203"/>
      <c r="P35" s="203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0.15</v>
      </c>
      <c r="G36" s="111" t="s">
        <v>38</v>
      </c>
      <c r="H36" s="257">
        <f>ROUND((SUM(BH99:BH100)+SUM(BH119:BH301)), 2)</f>
        <v>0</v>
      </c>
      <c r="I36" s="203"/>
      <c r="J36" s="203"/>
      <c r="K36" s="33"/>
      <c r="L36" s="33"/>
      <c r="M36" s="257">
        <v>0</v>
      </c>
      <c r="N36" s="203"/>
      <c r="O36" s="203"/>
      <c r="P36" s="203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42</v>
      </c>
      <c r="F37" s="40">
        <v>0</v>
      </c>
      <c r="G37" s="111" t="s">
        <v>38</v>
      </c>
      <c r="H37" s="257">
        <f>ROUND((SUM(BI99:BI100)+SUM(BI119:BI301)), 2)</f>
        <v>0</v>
      </c>
      <c r="I37" s="203"/>
      <c r="J37" s="203"/>
      <c r="K37" s="33"/>
      <c r="L37" s="33"/>
      <c r="M37" s="257">
        <v>0</v>
      </c>
      <c r="N37" s="203"/>
      <c r="O37" s="203"/>
      <c r="P37" s="203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2" t="s">
        <v>43</v>
      </c>
      <c r="E39" s="72"/>
      <c r="F39" s="72"/>
      <c r="G39" s="113" t="s">
        <v>44</v>
      </c>
      <c r="H39" s="114" t="s">
        <v>45</v>
      </c>
      <c r="I39" s="72"/>
      <c r="J39" s="72"/>
      <c r="K39" s="72"/>
      <c r="L39" s="258">
        <f>SUM(M31:M37)</f>
        <v>0</v>
      </c>
      <c r="M39" s="221"/>
      <c r="N39" s="221"/>
      <c r="O39" s="221"/>
      <c r="P39" s="22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ht="15" x14ac:dyDescent="0.3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ht="15" x14ac:dyDescent="0.3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ht="15" x14ac:dyDescent="0.3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18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18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18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18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18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18" s="1" customFormat="1" ht="15" x14ac:dyDescent="0.3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228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2" t="str">
        <f>F6</f>
        <v>Dětské hřiště č.5. MOb OSTRAVA-JIH, Hrabůvka</v>
      </c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33"/>
      <c r="R78" s="34"/>
    </row>
    <row r="79" spans="2:18" ht="30" customHeight="1" x14ac:dyDescent="0.3">
      <c r="B79" s="22"/>
      <c r="C79" s="29" t="s">
        <v>108</v>
      </c>
      <c r="D79" s="23"/>
      <c r="E79" s="23"/>
      <c r="F79" s="252" t="s">
        <v>184</v>
      </c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3"/>
      <c r="R79" s="24"/>
    </row>
    <row r="80" spans="2:18" s="1" customFormat="1" ht="36.950000000000003" customHeight="1" x14ac:dyDescent="0.3">
      <c r="B80" s="32"/>
      <c r="C80" s="66" t="s">
        <v>110</v>
      </c>
      <c r="D80" s="33"/>
      <c r="E80" s="33"/>
      <c r="F80" s="229" t="str">
        <f>F8</f>
        <v>01-1 - Dětské hřiště, terénní úpravy a zpevněné plochy</v>
      </c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>Hrabůvka</v>
      </c>
      <c r="G82" s="33"/>
      <c r="H82" s="33"/>
      <c r="I82" s="33"/>
      <c r="J82" s="33"/>
      <c r="K82" s="29" t="s">
        <v>22</v>
      </c>
      <c r="L82" s="33"/>
      <c r="M82" s="246">
        <f>IF(O10="","",O10)</f>
        <v>43794</v>
      </c>
      <c r="N82" s="203"/>
      <c r="O82" s="203"/>
      <c r="P82" s="203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Statutární město Ostrava,městský obvod Ostrava-Jih</v>
      </c>
      <c r="G84" s="33"/>
      <c r="H84" s="33"/>
      <c r="I84" s="33"/>
      <c r="J84" s="33"/>
      <c r="K84" s="29" t="s">
        <v>29</v>
      </c>
      <c r="L84" s="33"/>
      <c r="M84" s="235" t="str">
        <f>E19</f>
        <v>British Thovt (Czech Republic) s.r.o.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31</v>
      </c>
      <c r="L85" s="33"/>
      <c r="M85" s="235" t="str">
        <f>E22</f>
        <v>Ing. Patrik Salot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115</v>
      </c>
      <c r="D87" s="251"/>
      <c r="E87" s="251"/>
      <c r="F87" s="251"/>
      <c r="G87" s="251"/>
      <c r="H87" s="108"/>
      <c r="I87" s="108"/>
      <c r="J87" s="108"/>
      <c r="K87" s="108"/>
      <c r="L87" s="108"/>
      <c r="M87" s="108"/>
      <c r="N87" s="253" t="s">
        <v>116</v>
      </c>
      <c r="O87" s="203"/>
      <c r="P87" s="203"/>
      <c r="Q87" s="203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5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2">
        <f>N119</f>
        <v>0</v>
      </c>
      <c r="O89" s="203"/>
      <c r="P89" s="203"/>
      <c r="Q89" s="203"/>
      <c r="R89" s="34"/>
      <c r="AU89" s="18" t="s">
        <v>118</v>
      </c>
    </row>
    <row r="90" spans="2:47" s="7" customFormat="1" ht="24.95" customHeight="1" x14ac:dyDescent="0.3">
      <c r="B90" s="116"/>
      <c r="C90" s="117"/>
      <c r="D90" s="118" t="s">
        <v>186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N120</f>
        <v>0</v>
      </c>
      <c r="O90" s="255"/>
      <c r="P90" s="255"/>
      <c r="Q90" s="255"/>
      <c r="R90" s="119"/>
    </row>
    <row r="91" spans="2:47" s="10" customFormat="1" ht="19.899999999999999" customHeight="1" x14ac:dyDescent="0.3">
      <c r="B91" s="152"/>
      <c r="C91" s="95"/>
      <c r="D91" s="153" t="s">
        <v>187</v>
      </c>
      <c r="E91" s="95"/>
      <c r="F91" s="95"/>
      <c r="G91" s="95"/>
      <c r="H91" s="95"/>
      <c r="I91" s="95"/>
      <c r="J91" s="95"/>
      <c r="K91" s="95"/>
      <c r="L91" s="95"/>
      <c r="M91" s="95"/>
      <c r="N91" s="204">
        <f>N121</f>
        <v>0</v>
      </c>
      <c r="O91" s="205"/>
      <c r="P91" s="205"/>
      <c r="Q91" s="205"/>
      <c r="R91" s="154"/>
    </row>
    <row r="92" spans="2:47" s="10" customFormat="1" ht="19.899999999999999" customHeight="1" x14ac:dyDescent="0.3">
      <c r="B92" s="152"/>
      <c r="C92" s="95"/>
      <c r="D92" s="153" t="s">
        <v>282</v>
      </c>
      <c r="E92" s="95"/>
      <c r="F92" s="95"/>
      <c r="G92" s="95"/>
      <c r="H92" s="95"/>
      <c r="I92" s="95"/>
      <c r="J92" s="95"/>
      <c r="K92" s="95"/>
      <c r="L92" s="95"/>
      <c r="M92" s="95"/>
      <c r="N92" s="204">
        <f>N201</f>
        <v>0</v>
      </c>
      <c r="O92" s="205"/>
      <c r="P92" s="205"/>
      <c r="Q92" s="205"/>
      <c r="R92" s="154"/>
    </row>
    <row r="93" spans="2:47" s="10" customFormat="1" ht="19.899999999999999" customHeight="1" x14ac:dyDescent="0.3">
      <c r="B93" s="152"/>
      <c r="C93" s="95"/>
      <c r="D93" s="153" t="s">
        <v>283</v>
      </c>
      <c r="E93" s="95"/>
      <c r="F93" s="95"/>
      <c r="G93" s="95"/>
      <c r="H93" s="95"/>
      <c r="I93" s="95"/>
      <c r="J93" s="95"/>
      <c r="K93" s="95"/>
      <c r="L93" s="95"/>
      <c r="M93" s="95"/>
      <c r="N93" s="204">
        <f>N210</f>
        <v>0</v>
      </c>
      <c r="O93" s="205"/>
      <c r="P93" s="205"/>
      <c r="Q93" s="205"/>
      <c r="R93" s="154"/>
    </row>
    <row r="94" spans="2:47" s="10" customFormat="1" ht="19.899999999999999" customHeight="1" x14ac:dyDescent="0.3">
      <c r="B94" s="152"/>
      <c r="C94" s="95"/>
      <c r="D94" s="153" t="s">
        <v>188</v>
      </c>
      <c r="E94" s="95"/>
      <c r="F94" s="95"/>
      <c r="G94" s="95"/>
      <c r="H94" s="95"/>
      <c r="I94" s="95"/>
      <c r="J94" s="95"/>
      <c r="K94" s="95"/>
      <c r="L94" s="95"/>
      <c r="M94" s="95"/>
      <c r="N94" s="204">
        <f>N261</f>
        <v>0</v>
      </c>
      <c r="O94" s="205"/>
      <c r="P94" s="205"/>
      <c r="Q94" s="205"/>
      <c r="R94" s="154"/>
    </row>
    <row r="95" spans="2:47" s="10" customFormat="1" ht="19.899999999999999" customHeight="1" x14ac:dyDescent="0.3">
      <c r="B95" s="152"/>
      <c r="C95" s="95"/>
      <c r="D95" s="153" t="s">
        <v>284</v>
      </c>
      <c r="E95" s="95"/>
      <c r="F95" s="95"/>
      <c r="G95" s="95"/>
      <c r="H95" s="95"/>
      <c r="I95" s="95"/>
      <c r="J95" s="95"/>
      <c r="K95" s="95"/>
      <c r="L95" s="95"/>
      <c r="M95" s="95"/>
      <c r="N95" s="204">
        <f>N294</f>
        <v>0</v>
      </c>
      <c r="O95" s="205"/>
      <c r="P95" s="205"/>
      <c r="Q95" s="205"/>
      <c r="R95" s="154"/>
    </row>
    <row r="96" spans="2:47" s="7" customFormat="1" ht="24.95" customHeight="1" x14ac:dyDescent="0.3">
      <c r="B96" s="116"/>
      <c r="C96" s="117"/>
      <c r="D96" s="118" t="s">
        <v>285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54">
        <f>N296</f>
        <v>0</v>
      </c>
      <c r="O96" s="255"/>
      <c r="P96" s="255"/>
      <c r="Q96" s="255"/>
      <c r="R96" s="119"/>
    </row>
    <row r="97" spans="2:21" s="10" customFormat="1" ht="19.899999999999999" customHeight="1" x14ac:dyDescent="0.3">
      <c r="B97" s="152"/>
      <c r="C97" s="95"/>
      <c r="D97" s="153" t="s">
        <v>286</v>
      </c>
      <c r="E97" s="95"/>
      <c r="F97" s="95"/>
      <c r="G97" s="95"/>
      <c r="H97" s="95"/>
      <c r="I97" s="95"/>
      <c r="J97" s="95"/>
      <c r="K97" s="95"/>
      <c r="L97" s="95"/>
      <c r="M97" s="95"/>
      <c r="N97" s="204">
        <f>N297</f>
        <v>0</v>
      </c>
      <c r="O97" s="205"/>
      <c r="P97" s="205"/>
      <c r="Q97" s="205"/>
      <c r="R97" s="154"/>
    </row>
    <row r="98" spans="2:21" s="1" customFormat="1" ht="21.75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21" s="1" customFormat="1" ht="29.25" customHeight="1" x14ac:dyDescent="0.3">
      <c r="B99" s="32"/>
      <c r="C99" s="115" t="s">
        <v>120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56">
        <v>0</v>
      </c>
      <c r="O99" s="203"/>
      <c r="P99" s="203"/>
      <c r="Q99" s="203"/>
      <c r="R99" s="34"/>
      <c r="T99" s="120"/>
      <c r="U99" s="121" t="s">
        <v>36</v>
      </c>
    </row>
    <row r="100" spans="2:21" s="1" customFormat="1" ht="18" customHeight="1" x14ac:dyDescent="0.3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21" s="1" customFormat="1" ht="29.25" customHeight="1" x14ac:dyDescent="0.3">
      <c r="B101" s="32"/>
      <c r="C101" s="107" t="s">
        <v>105</v>
      </c>
      <c r="D101" s="108"/>
      <c r="E101" s="108"/>
      <c r="F101" s="108"/>
      <c r="G101" s="108"/>
      <c r="H101" s="108"/>
      <c r="I101" s="108"/>
      <c r="J101" s="108"/>
      <c r="K101" s="108"/>
      <c r="L101" s="217">
        <f>ROUND(SUM(N89+N99),2)</f>
        <v>0</v>
      </c>
      <c r="M101" s="251"/>
      <c r="N101" s="251"/>
      <c r="O101" s="251"/>
      <c r="P101" s="251"/>
      <c r="Q101" s="251"/>
      <c r="R101" s="34"/>
    </row>
    <row r="102" spans="2:21" s="1" customFormat="1" ht="6.95" customHeight="1" x14ac:dyDescent="0.3"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8"/>
    </row>
    <row r="106" spans="2:21" s="1" customFormat="1" ht="6.95" customHeight="1" x14ac:dyDescent="0.3"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1"/>
    </row>
    <row r="107" spans="2:21" s="1" customFormat="1" ht="36.950000000000003" customHeight="1" x14ac:dyDescent="0.3">
      <c r="B107" s="32"/>
      <c r="C107" s="228" t="s">
        <v>121</v>
      </c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34"/>
    </row>
    <row r="108" spans="2:21" s="1" customFormat="1" ht="6.95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30" customHeight="1" x14ac:dyDescent="0.3">
      <c r="B109" s="32"/>
      <c r="C109" s="29" t="s">
        <v>15</v>
      </c>
      <c r="D109" s="33"/>
      <c r="E109" s="33"/>
      <c r="F109" s="252" t="str">
        <f>F6</f>
        <v>Dětské hřiště č.5. MOb OSTRAVA-JIH, Hrabůvka</v>
      </c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33"/>
      <c r="R109" s="34"/>
    </row>
    <row r="110" spans="2:21" ht="30" customHeight="1" x14ac:dyDescent="0.3">
      <c r="B110" s="22"/>
      <c r="C110" s="29" t="s">
        <v>108</v>
      </c>
      <c r="D110" s="23"/>
      <c r="E110" s="23"/>
      <c r="F110" s="252" t="s">
        <v>184</v>
      </c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3"/>
      <c r="R110" s="24"/>
    </row>
    <row r="111" spans="2:21" s="1" customFormat="1" ht="36.950000000000003" customHeight="1" x14ac:dyDescent="0.3">
      <c r="B111" s="32"/>
      <c r="C111" s="66" t="s">
        <v>110</v>
      </c>
      <c r="D111" s="33"/>
      <c r="E111" s="33"/>
      <c r="F111" s="229" t="str">
        <f>F8</f>
        <v>01-1 - Dětské hřiště, terénní úpravy a zpevněné plochy</v>
      </c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33"/>
      <c r="R111" s="34"/>
    </row>
    <row r="112" spans="2:21" s="1" customFormat="1" ht="6.95" customHeight="1" x14ac:dyDescent="0.3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 x14ac:dyDescent="0.3">
      <c r="B113" s="32"/>
      <c r="C113" s="29" t="s">
        <v>20</v>
      </c>
      <c r="D113" s="33"/>
      <c r="E113" s="33"/>
      <c r="F113" s="27" t="str">
        <f>F10</f>
        <v>Hrabůvka</v>
      </c>
      <c r="G113" s="33"/>
      <c r="H113" s="33"/>
      <c r="I113" s="33"/>
      <c r="J113" s="33"/>
      <c r="K113" s="29" t="s">
        <v>22</v>
      </c>
      <c r="L113" s="33"/>
      <c r="M113" s="246">
        <f>IF(O10="","",O10)</f>
        <v>43794</v>
      </c>
      <c r="N113" s="203"/>
      <c r="O113" s="203"/>
      <c r="P113" s="203"/>
      <c r="Q113" s="33"/>
      <c r="R113" s="34"/>
    </row>
    <row r="114" spans="2:65" s="1" customFormat="1" ht="6.95" customHeight="1" x14ac:dyDescent="0.3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 x14ac:dyDescent="0.3">
      <c r="B115" s="32"/>
      <c r="C115" s="29" t="s">
        <v>23</v>
      </c>
      <c r="D115" s="33"/>
      <c r="E115" s="33"/>
      <c r="F115" s="27" t="str">
        <f>E13</f>
        <v>Statutární město Ostrava,městský obvod Ostrava-Jih</v>
      </c>
      <c r="G115" s="33"/>
      <c r="H115" s="33"/>
      <c r="I115" s="33"/>
      <c r="J115" s="33"/>
      <c r="K115" s="29" t="s">
        <v>29</v>
      </c>
      <c r="L115" s="33"/>
      <c r="M115" s="235" t="str">
        <f>E19</f>
        <v>British Thovt (Czech Republic) s.r.o.</v>
      </c>
      <c r="N115" s="203"/>
      <c r="O115" s="203"/>
      <c r="P115" s="203"/>
      <c r="Q115" s="203"/>
      <c r="R115" s="34"/>
    </row>
    <row r="116" spans="2:65" s="1" customFormat="1" ht="14.45" customHeight="1" x14ac:dyDescent="0.3">
      <c r="B116" s="32"/>
      <c r="C116" s="29" t="s">
        <v>27</v>
      </c>
      <c r="D116" s="33"/>
      <c r="E116" s="33"/>
      <c r="F116" s="27" t="str">
        <f>IF(E16="","",E16)</f>
        <v xml:space="preserve"> </v>
      </c>
      <c r="G116" s="33"/>
      <c r="H116" s="33"/>
      <c r="I116" s="33"/>
      <c r="J116" s="33"/>
      <c r="K116" s="29" t="s">
        <v>31</v>
      </c>
      <c r="L116" s="33"/>
      <c r="M116" s="235" t="str">
        <f>E22</f>
        <v>Ing. Patrik Salot</v>
      </c>
      <c r="N116" s="203"/>
      <c r="O116" s="203"/>
      <c r="P116" s="203"/>
      <c r="Q116" s="203"/>
      <c r="R116" s="34"/>
    </row>
    <row r="117" spans="2:65" s="1" customFormat="1" ht="10.35" customHeight="1" x14ac:dyDescent="0.3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8" customFormat="1" ht="29.25" customHeight="1" x14ac:dyDescent="0.3">
      <c r="B118" s="122"/>
      <c r="C118" s="123" t="s">
        <v>122</v>
      </c>
      <c r="D118" s="124" t="s">
        <v>123</v>
      </c>
      <c r="E118" s="124" t="s">
        <v>54</v>
      </c>
      <c r="F118" s="247" t="s">
        <v>124</v>
      </c>
      <c r="G118" s="248"/>
      <c r="H118" s="248"/>
      <c r="I118" s="248"/>
      <c r="J118" s="124" t="s">
        <v>125</v>
      </c>
      <c r="K118" s="124" t="s">
        <v>126</v>
      </c>
      <c r="L118" s="249" t="s">
        <v>127</v>
      </c>
      <c r="M118" s="248"/>
      <c r="N118" s="247" t="s">
        <v>116</v>
      </c>
      <c r="O118" s="248"/>
      <c r="P118" s="248"/>
      <c r="Q118" s="250"/>
      <c r="R118" s="125"/>
      <c r="T118" s="73" t="s">
        <v>128</v>
      </c>
      <c r="U118" s="74" t="s">
        <v>36</v>
      </c>
      <c r="V118" s="74" t="s">
        <v>129</v>
      </c>
      <c r="W118" s="74" t="s">
        <v>130</v>
      </c>
      <c r="X118" s="74" t="s">
        <v>131</v>
      </c>
      <c r="Y118" s="74" t="s">
        <v>132</v>
      </c>
      <c r="Z118" s="74" t="s">
        <v>133</v>
      </c>
      <c r="AA118" s="75" t="s">
        <v>134</v>
      </c>
    </row>
    <row r="119" spans="2:65" s="1" customFormat="1" ht="29.25" customHeight="1" x14ac:dyDescent="0.35">
      <c r="B119" s="32"/>
      <c r="C119" s="77" t="s">
        <v>112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38">
        <f>BK119</f>
        <v>0</v>
      </c>
      <c r="O119" s="239"/>
      <c r="P119" s="239"/>
      <c r="Q119" s="239"/>
      <c r="R119" s="34"/>
      <c r="T119" s="76"/>
      <c r="U119" s="48"/>
      <c r="V119" s="48"/>
      <c r="W119" s="126">
        <f>W120+W296</f>
        <v>1604.200654</v>
      </c>
      <c r="X119" s="48"/>
      <c r="Y119" s="126">
        <f>Y120+Y296</f>
        <v>1174.496574223909</v>
      </c>
      <c r="Z119" s="48"/>
      <c r="AA119" s="127">
        <f>AA120+AA296</f>
        <v>0</v>
      </c>
      <c r="AT119" s="18" t="s">
        <v>71</v>
      </c>
      <c r="AU119" s="18" t="s">
        <v>118</v>
      </c>
      <c r="BK119" s="128">
        <f>BK120+BK296</f>
        <v>0</v>
      </c>
    </row>
    <row r="120" spans="2:65" s="9" customFormat="1" ht="37.35" customHeight="1" x14ac:dyDescent="0.35">
      <c r="B120" s="129"/>
      <c r="C120" s="130"/>
      <c r="D120" s="131" t="s">
        <v>186</v>
      </c>
      <c r="E120" s="131"/>
      <c r="F120" s="131"/>
      <c r="G120" s="131"/>
      <c r="H120" s="131"/>
      <c r="I120" s="131"/>
      <c r="J120" s="131"/>
      <c r="K120" s="131"/>
      <c r="L120" s="131"/>
      <c r="M120" s="131"/>
      <c r="N120" s="265">
        <f>BK120</f>
        <v>0</v>
      </c>
      <c r="O120" s="254"/>
      <c r="P120" s="254"/>
      <c r="Q120" s="254"/>
      <c r="R120" s="132"/>
      <c r="T120" s="133"/>
      <c r="U120" s="130"/>
      <c r="V120" s="130"/>
      <c r="W120" s="134">
        <f>W121+W201+W210+W261+W294</f>
        <v>1507.996654</v>
      </c>
      <c r="X120" s="130"/>
      <c r="Y120" s="134">
        <f>Y121+Y201+Y210+Y261+Y294</f>
        <v>1174.399084879909</v>
      </c>
      <c r="Z120" s="130"/>
      <c r="AA120" s="135">
        <f>AA121+AA201+AA210+AA261+AA294</f>
        <v>0</v>
      </c>
      <c r="AR120" s="136" t="s">
        <v>79</v>
      </c>
      <c r="AT120" s="137" t="s">
        <v>71</v>
      </c>
      <c r="AU120" s="137" t="s">
        <v>72</v>
      </c>
      <c r="AY120" s="136" t="s">
        <v>136</v>
      </c>
      <c r="BK120" s="138">
        <f>BK121+BK201+BK210+BK261+BK294</f>
        <v>0</v>
      </c>
    </row>
    <row r="121" spans="2:65" s="9" customFormat="1" ht="19.899999999999999" customHeight="1" x14ac:dyDescent="0.3">
      <c r="B121" s="129"/>
      <c r="C121" s="130"/>
      <c r="D121" s="155" t="s">
        <v>187</v>
      </c>
      <c r="E121" s="155"/>
      <c r="F121" s="155"/>
      <c r="G121" s="155"/>
      <c r="H121" s="155"/>
      <c r="I121" s="155"/>
      <c r="J121" s="155"/>
      <c r="K121" s="155"/>
      <c r="L121" s="155"/>
      <c r="M121" s="155"/>
      <c r="N121" s="266">
        <f>BK121</f>
        <v>0</v>
      </c>
      <c r="O121" s="267"/>
      <c r="P121" s="267"/>
      <c r="Q121" s="267"/>
      <c r="R121" s="132"/>
      <c r="T121" s="133"/>
      <c r="U121" s="130"/>
      <c r="V121" s="130"/>
      <c r="W121" s="134">
        <f>SUM(W122:W200)</f>
        <v>756.35032000000001</v>
      </c>
      <c r="X121" s="130"/>
      <c r="Y121" s="134">
        <f>SUM(Y122:Y200)</f>
        <v>1.2460000000000001E-2</v>
      </c>
      <c r="Z121" s="130"/>
      <c r="AA121" s="135">
        <f>SUM(AA122:AA200)</f>
        <v>0</v>
      </c>
      <c r="AR121" s="136" t="s">
        <v>79</v>
      </c>
      <c r="AT121" s="137" t="s">
        <v>71</v>
      </c>
      <c r="AU121" s="137" t="s">
        <v>79</v>
      </c>
      <c r="AY121" s="136" t="s">
        <v>136</v>
      </c>
      <c r="BK121" s="138">
        <f>SUM(BK122:BK200)</f>
        <v>0</v>
      </c>
    </row>
    <row r="122" spans="2:65" s="1" customFormat="1" ht="31.5" customHeight="1" x14ac:dyDescent="0.3">
      <c r="B122" s="139"/>
      <c r="C122" s="140" t="s">
        <v>79</v>
      </c>
      <c r="D122" s="140" t="s">
        <v>137</v>
      </c>
      <c r="E122" s="141" t="s">
        <v>287</v>
      </c>
      <c r="F122" s="243" t="s">
        <v>288</v>
      </c>
      <c r="G122" s="244"/>
      <c r="H122" s="244"/>
      <c r="I122" s="244"/>
      <c r="J122" s="142" t="s">
        <v>231</v>
      </c>
      <c r="K122" s="143">
        <v>19.2</v>
      </c>
      <c r="L122" s="245">
        <v>0</v>
      </c>
      <c r="M122" s="244"/>
      <c r="N122" s="245">
        <f>ROUND(L122*K122,2)</f>
        <v>0</v>
      </c>
      <c r="O122" s="244"/>
      <c r="P122" s="244"/>
      <c r="Q122" s="244"/>
      <c r="R122" s="144"/>
      <c r="T122" s="145" t="s">
        <v>3</v>
      </c>
      <c r="U122" s="41" t="s">
        <v>37</v>
      </c>
      <c r="V122" s="146">
        <v>1.7629999999999999</v>
      </c>
      <c r="W122" s="146">
        <f>V122*K122</f>
        <v>33.849599999999995</v>
      </c>
      <c r="X122" s="146">
        <v>0</v>
      </c>
      <c r="Y122" s="146">
        <f>X122*K122</f>
        <v>0</v>
      </c>
      <c r="Z122" s="146">
        <v>0</v>
      </c>
      <c r="AA122" s="147">
        <f>Z122*K122</f>
        <v>0</v>
      </c>
      <c r="AR122" s="18" t="s">
        <v>149</v>
      </c>
      <c r="AT122" s="18" t="s">
        <v>137</v>
      </c>
      <c r="AU122" s="18" t="s">
        <v>82</v>
      </c>
      <c r="AY122" s="18" t="s">
        <v>136</v>
      </c>
      <c r="BE122" s="148">
        <f>IF(U122="základní",N122,0)</f>
        <v>0</v>
      </c>
      <c r="BF122" s="148">
        <f>IF(U122="snížená",N122,0)</f>
        <v>0</v>
      </c>
      <c r="BG122" s="148">
        <f>IF(U122="zákl. přenesená",N122,0)</f>
        <v>0</v>
      </c>
      <c r="BH122" s="148">
        <f>IF(U122="sníž. přenesená",N122,0)</f>
        <v>0</v>
      </c>
      <c r="BI122" s="148">
        <f>IF(U122="nulová",N122,0)</f>
        <v>0</v>
      </c>
      <c r="BJ122" s="18" t="s">
        <v>79</v>
      </c>
      <c r="BK122" s="148">
        <f>ROUND(L122*K122,2)</f>
        <v>0</v>
      </c>
      <c r="BL122" s="18" t="s">
        <v>149</v>
      </c>
      <c r="BM122" s="18" t="s">
        <v>289</v>
      </c>
    </row>
    <row r="123" spans="2:65" s="11" customFormat="1" ht="22.5" customHeight="1" x14ac:dyDescent="0.3">
      <c r="B123" s="156"/>
      <c r="C123" s="157"/>
      <c r="D123" s="157"/>
      <c r="E123" s="158" t="s">
        <v>3</v>
      </c>
      <c r="F123" s="268" t="s">
        <v>290</v>
      </c>
      <c r="G123" s="269"/>
      <c r="H123" s="269"/>
      <c r="I123" s="269"/>
      <c r="J123" s="157"/>
      <c r="K123" s="159" t="s">
        <v>3</v>
      </c>
      <c r="L123" s="157"/>
      <c r="M123" s="157"/>
      <c r="N123" s="157"/>
      <c r="O123" s="157"/>
      <c r="P123" s="157"/>
      <c r="Q123" s="157"/>
      <c r="R123" s="160"/>
      <c r="T123" s="161"/>
      <c r="U123" s="157"/>
      <c r="V123" s="157"/>
      <c r="W123" s="157"/>
      <c r="X123" s="157"/>
      <c r="Y123" s="157"/>
      <c r="Z123" s="157"/>
      <c r="AA123" s="162"/>
      <c r="AT123" s="163" t="s">
        <v>195</v>
      </c>
      <c r="AU123" s="163" t="s">
        <v>82</v>
      </c>
      <c r="AV123" s="11" t="s">
        <v>79</v>
      </c>
      <c r="AW123" s="11" t="s">
        <v>30</v>
      </c>
      <c r="AX123" s="11" t="s">
        <v>72</v>
      </c>
      <c r="AY123" s="163" t="s">
        <v>136</v>
      </c>
    </row>
    <row r="124" spans="2:65" s="12" customFormat="1" ht="22.5" customHeight="1" x14ac:dyDescent="0.3">
      <c r="B124" s="164"/>
      <c r="C124" s="165"/>
      <c r="D124" s="165"/>
      <c r="E124" s="166" t="s">
        <v>3</v>
      </c>
      <c r="F124" s="262" t="s">
        <v>291</v>
      </c>
      <c r="G124" s="261"/>
      <c r="H124" s="261"/>
      <c r="I124" s="261"/>
      <c r="J124" s="165"/>
      <c r="K124" s="167">
        <v>19.2</v>
      </c>
      <c r="L124" s="165"/>
      <c r="M124" s="165"/>
      <c r="N124" s="165"/>
      <c r="O124" s="165"/>
      <c r="P124" s="165"/>
      <c r="Q124" s="165"/>
      <c r="R124" s="168"/>
      <c r="T124" s="169"/>
      <c r="U124" s="165"/>
      <c r="V124" s="165"/>
      <c r="W124" s="165"/>
      <c r="X124" s="165"/>
      <c r="Y124" s="165"/>
      <c r="Z124" s="165"/>
      <c r="AA124" s="170"/>
      <c r="AT124" s="171" t="s">
        <v>195</v>
      </c>
      <c r="AU124" s="171" t="s">
        <v>82</v>
      </c>
      <c r="AV124" s="12" t="s">
        <v>82</v>
      </c>
      <c r="AW124" s="12" t="s">
        <v>30</v>
      </c>
      <c r="AX124" s="12" t="s">
        <v>72</v>
      </c>
      <c r="AY124" s="171" t="s">
        <v>136</v>
      </c>
    </row>
    <row r="125" spans="2:65" s="13" customFormat="1" ht="22.5" customHeight="1" x14ac:dyDescent="0.3">
      <c r="B125" s="172"/>
      <c r="C125" s="173"/>
      <c r="D125" s="173"/>
      <c r="E125" s="174" t="s">
        <v>3</v>
      </c>
      <c r="F125" s="263" t="s">
        <v>197</v>
      </c>
      <c r="G125" s="264"/>
      <c r="H125" s="264"/>
      <c r="I125" s="264"/>
      <c r="J125" s="173"/>
      <c r="K125" s="175">
        <v>19.2</v>
      </c>
      <c r="L125" s="173"/>
      <c r="M125" s="173"/>
      <c r="N125" s="173"/>
      <c r="O125" s="173"/>
      <c r="P125" s="173"/>
      <c r="Q125" s="173"/>
      <c r="R125" s="176"/>
      <c r="T125" s="177"/>
      <c r="U125" s="173"/>
      <c r="V125" s="173"/>
      <c r="W125" s="173"/>
      <c r="X125" s="173"/>
      <c r="Y125" s="173"/>
      <c r="Z125" s="173"/>
      <c r="AA125" s="178"/>
      <c r="AT125" s="179" t="s">
        <v>195</v>
      </c>
      <c r="AU125" s="179" t="s">
        <v>82</v>
      </c>
      <c r="AV125" s="13" t="s">
        <v>149</v>
      </c>
      <c r="AW125" s="13" t="s">
        <v>30</v>
      </c>
      <c r="AX125" s="13" t="s">
        <v>79</v>
      </c>
      <c r="AY125" s="179" t="s">
        <v>136</v>
      </c>
    </row>
    <row r="126" spans="2:65" s="1" customFormat="1" ht="31.5" customHeight="1" x14ac:dyDescent="0.3">
      <c r="B126" s="139"/>
      <c r="C126" s="140" t="s">
        <v>82</v>
      </c>
      <c r="D126" s="140" t="s">
        <v>137</v>
      </c>
      <c r="E126" s="141" t="s">
        <v>292</v>
      </c>
      <c r="F126" s="243" t="s">
        <v>293</v>
      </c>
      <c r="G126" s="244"/>
      <c r="H126" s="244"/>
      <c r="I126" s="244"/>
      <c r="J126" s="142" t="s">
        <v>231</v>
      </c>
      <c r="K126" s="143">
        <v>3.6379999999999999</v>
      </c>
      <c r="L126" s="245">
        <v>0</v>
      </c>
      <c r="M126" s="244"/>
      <c r="N126" s="245">
        <f>ROUND(L126*K126,2)</f>
        <v>0</v>
      </c>
      <c r="O126" s="244"/>
      <c r="P126" s="244"/>
      <c r="Q126" s="244"/>
      <c r="R126" s="144"/>
      <c r="T126" s="145" t="s">
        <v>3</v>
      </c>
      <c r="U126" s="41" t="s">
        <v>37</v>
      </c>
      <c r="V126" s="146">
        <v>1.272</v>
      </c>
      <c r="W126" s="146">
        <f>V126*K126</f>
        <v>4.6275360000000001</v>
      </c>
      <c r="X126" s="146">
        <v>0</v>
      </c>
      <c r="Y126" s="146">
        <f>X126*K126</f>
        <v>0</v>
      </c>
      <c r="Z126" s="146">
        <v>0</v>
      </c>
      <c r="AA126" s="147">
        <f>Z126*K126</f>
        <v>0</v>
      </c>
      <c r="AR126" s="18" t="s">
        <v>149</v>
      </c>
      <c r="AT126" s="18" t="s">
        <v>137</v>
      </c>
      <c r="AU126" s="18" t="s">
        <v>82</v>
      </c>
      <c r="AY126" s="18" t="s">
        <v>136</v>
      </c>
      <c r="BE126" s="148">
        <f>IF(U126="základní",N126,0)</f>
        <v>0</v>
      </c>
      <c r="BF126" s="148">
        <f>IF(U126="snížená",N126,0)</f>
        <v>0</v>
      </c>
      <c r="BG126" s="148">
        <f>IF(U126="zákl. přenesená",N126,0)</f>
        <v>0</v>
      </c>
      <c r="BH126" s="148">
        <f>IF(U126="sníž. přenesená",N126,0)</f>
        <v>0</v>
      </c>
      <c r="BI126" s="148">
        <f>IF(U126="nulová",N126,0)</f>
        <v>0</v>
      </c>
      <c r="BJ126" s="18" t="s">
        <v>79</v>
      </c>
      <c r="BK126" s="148">
        <f>ROUND(L126*K126,2)</f>
        <v>0</v>
      </c>
      <c r="BL126" s="18" t="s">
        <v>149</v>
      </c>
      <c r="BM126" s="18" t="s">
        <v>294</v>
      </c>
    </row>
    <row r="127" spans="2:65" s="12" customFormat="1" ht="22.5" customHeight="1" x14ac:dyDescent="0.3">
      <c r="B127" s="164"/>
      <c r="C127" s="165"/>
      <c r="D127" s="165"/>
      <c r="E127" s="166" t="s">
        <v>3</v>
      </c>
      <c r="F127" s="260" t="s">
        <v>295</v>
      </c>
      <c r="G127" s="261"/>
      <c r="H127" s="261"/>
      <c r="I127" s="261"/>
      <c r="J127" s="165"/>
      <c r="K127" s="167">
        <v>1.92</v>
      </c>
      <c r="L127" s="165"/>
      <c r="M127" s="165"/>
      <c r="N127" s="165"/>
      <c r="O127" s="165"/>
      <c r="P127" s="165"/>
      <c r="Q127" s="165"/>
      <c r="R127" s="168"/>
      <c r="T127" s="169"/>
      <c r="U127" s="165"/>
      <c r="V127" s="165"/>
      <c r="W127" s="165"/>
      <c r="X127" s="165"/>
      <c r="Y127" s="165"/>
      <c r="Z127" s="165"/>
      <c r="AA127" s="170"/>
      <c r="AT127" s="171" t="s">
        <v>195</v>
      </c>
      <c r="AU127" s="171" t="s">
        <v>82</v>
      </c>
      <c r="AV127" s="12" t="s">
        <v>82</v>
      </c>
      <c r="AW127" s="12" t="s">
        <v>30</v>
      </c>
      <c r="AX127" s="12" t="s">
        <v>72</v>
      </c>
      <c r="AY127" s="171" t="s">
        <v>136</v>
      </c>
    </row>
    <row r="128" spans="2:65" s="12" customFormat="1" ht="22.5" customHeight="1" x14ac:dyDescent="0.3">
      <c r="B128" s="164"/>
      <c r="C128" s="165"/>
      <c r="D128" s="165"/>
      <c r="E128" s="166" t="s">
        <v>3</v>
      </c>
      <c r="F128" s="262" t="s">
        <v>296</v>
      </c>
      <c r="G128" s="261"/>
      <c r="H128" s="261"/>
      <c r="I128" s="261"/>
      <c r="J128" s="165"/>
      <c r="K128" s="167">
        <v>0.92500000000000004</v>
      </c>
      <c r="L128" s="165"/>
      <c r="M128" s="165"/>
      <c r="N128" s="165"/>
      <c r="O128" s="165"/>
      <c r="P128" s="165"/>
      <c r="Q128" s="165"/>
      <c r="R128" s="168"/>
      <c r="T128" s="169"/>
      <c r="U128" s="165"/>
      <c r="V128" s="165"/>
      <c r="W128" s="165"/>
      <c r="X128" s="165"/>
      <c r="Y128" s="165"/>
      <c r="Z128" s="165"/>
      <c r="AA128" s="170"/>
      <c r="AT128" s="171" t="s">
        <v>195</v>
      </c>
      <c r="AU128" s="171" t="s">
        <v>82</v>
      </c>
      <c r="AV128" s="12" t="s">
        <v>82</v>
      </c>
      <c r="AW128" s="12" t="s">
        <v>30</v>
      </c>
      <c r="AX128" s="12" t="s">
        <v>72</v>
      </c>
      <c r="AY128" s="171" t="s">
        <v>136</v>
      </c>
    </row>
    <row r="129" spans="2:65" s="12" customFormat="1" ht="22.5" customHeight="1" x14ac:dyDescent="0.3">
      <c r="B129" s="164"/>
      <c r="C129" s="165"/>
      <c r="D129" s="165"/>
      <c r="E129" s="166" t="s">
        <v>3</v>
      </c>
      <c r="F129" s="262" t="s">
        <v>297</v>
      </c>
      <c r="G129" s="261"/>
      <c r="H129" s="261"/>
      <c r="I129" s="261"/>
      <c r="J129" s="165"/>
      <c r="K129" s="167">
        <v>0.18</v>
      </c>
      <c r="L129" s="165"/>
      <c r="M129" s="165"/>
      <c r="N129" s="165"/>
      <c r="O129" s="165"/>
      <c r="P129" s="165"/>
      <c r="Q129" s="165"/>
      <c r="R129" s="168"/>
      <c r="T129" s="169"/>
      <c r="U129" s="165"/>
      <c r="V129" s="165"/>
      <c r="W129" s="165"/>
      <c r="X129" s="165"/>
      <c r="Y129" s="165"/>
      <c r="Z129" s="165"/>
      <c r="AA129" s="170"/>
      <c r="AT129" s="171" t="s">
        <v>195</v>
      </c>
      <c r="AU129" s="171" t="s">
        <v>82</v>
      </c>
      <c r="AV129" s="12" t="s">
        <v>82</v>
      </c>
      <c r="AW129" s="12" t="s">
        <v>30</v>
      </c>
      <c r="AX129" s="12" t="s">
        <v>72</v>
      </c>
      <c r="AY129" s="171" t="s">
        <v>136</v>
      </c>
    </row>
    <row r="130" spans="2:65" s="12" customFormat="1" ht="22.5" customHeight="1" x14ac:dyDescent="0.3">
      <c r="B130" s="164"/>
      <c r="C130" s="165"/>
      <c r="D130" s="165"/>
      <c r="E130" s="166" t="s">
        <v>3</v>
      </c>
      <c r="F130" s="262" t="s">
        <v>298</v>
      </c>
      <c r="G130" s="261"/>
      <c r="H130" s="261"/>
      <c r="I130" s="261"/>
      <c r="J130" s="165"/>
      <c r="K130" s="167">
        <v>0.34699999999999998</v>
      </c>
      <c r="L130" s="165"/>
      <c r="M130" s="165"/>
      <c r="N130" s="165"/>
      <c r="O130" s="165"/>
      <c r="P130" s="165"/>
      <c r="Q130" s="165"/>
      <c r="R130" s="168"/>
      <c r="T130" s="169"/>
      <c r="U130" s="165"/>
      <c r="V130" s="165"/>
      <c r="W130" s="165"/>
      <c r="X130" s="165"/>
      <c r="Y130" s="165"/>
      <c r="Z130" s="165"/>
      <c r="AA130" s="170"/>
      <c r="AT130" s="171" t="s">
        <v>195</v>
      </c>
      <c r="AU130" s="171" t="s">
        <v>82</v>
      </c>
      <c r="AV130" s="12" t="s">
        <v>82</v>
      </c>
      <c r="AW130" s="12" t="s">
        <v>30</v>
      </c>
      <c r="AX130" s="12" t="s">
        <v>72</v>
      </c>
      <c r="AY130" s="171" t="s">
        <v>136</v>
      </c>
    </row>
    <row r="131" spans="2:65" s="12" customFormat="1" ht="22.5" customHeight="1" x14ac:dyDescent="0.3">
      <c r="B131" s="164"/>
      <c r="C131" s="165"/>
      <c r="D131" s="165"/>
      <c r="E131" s="166" t="s">
        <v>3</v>
      </c>
      <c r="F131" s="262" t="s">
        <v>299</v>
      </c>
      <c r="G131" s="261"/>
      <c r="H131" s="261"/>
      <c r="I131" s="261"/>
      <c r="J131" s="165"/>
      <c r="K131" s="167">
        <v>0.216</v>
      </c>
      <c r="L131" s="165"/>
      <c r="M131" s="165"/>
      <c r="N131" s="165"/>
      <c r="O131" s="165"/>
      <c r="P131" s="165"/>
      <c r="Q131" s="165"/>
      <c r="R131" s="168"/>
      <c r="T131" s="169"/>
      <c r="U131" s="165"/>
      <c r="V131" s="165"/>
      <c r="W131" s="165"/>
      <c r="X131" s="165"/>
      <c r="Y131" s="165"/>
      <c r="Z131" s="165"/>
      <c r="AA131" s="170"/>
      <c r="AT131" s="171" t="s">
        <v>195</v>
      </c>
      <c r="AU131" s="171" t="s">
        <v>82</v>
      </c>
      <c r="AV131" s="12" t="s">
        <v>82</v>
      </c>
      <c r="AW131" s="12" t="s">
        <v>30</v>
      </c>
      <c r="AX131" s="12" t="s">
        <v>72</v>
      </c>
      <c r="AY131" s="171" t="s">
        <v>136</v>
      </c>
    </row>
    <row r="132" spans="2:65" s="12" customFormat="1" ht="22.5" customHeight="1" x14ac:dyDescent="0.3">
      <c r="B132" s="164"/>
      <c r="C132" s="165"/>
      <c r="D132" s="165"/>
      <c r="E132" s="166" t="s">
        <v>3</v>
      </c>
      <c r="F132" s="262" t="s">
        <v>300</v>
      </c>
      <c r="G132" s="261"/>
      <c r="H132" s="261"/>
      <c r="I132" s="261"/>
      <c r="J132" s="165"/>
      <c r="K132" s="167">
        <v>2.5000000000000001E-2</v>
      </c>
      <c r="L132" s="165"/>
      <c r="M132" s="165"/>
      <c r="N132" s="165"/>
      <c r="O132" s="165"/>
      <c r="P132" s="165"/>
      <c r="Q132" s="165"/>
      <c r="R132" s="168"/>
      <c r="T132" s="169"/>
      <c r="U132" s="165"/>
      <c r="V132" s="165"/>
      <c r="W132" s="165"/>
      <c r="X132" s="165"/>
      <c r="Y132" s="165"/>
      <c r="Z132" s="165"/>
      <c r="AA132" s="170"/>
      <c r="AT132" s="171" t="s">
        <v>195</v>
      </c>
      <c r="AU132" s="171" t="s">
        <v>82</v>
      </c>
      <c r="AV132" s="12" t="s">
        <v>82</v>
      </c>
      <c r="AW132" s="12" t="s">
        <v>30</v>
      </c>
      <c r="AX132" s="12" t="s">
        <v>72</v>
      </c>
      <c r="AY132" s="171" t="s">
        <v>136</v>
      </c>
    </row>
    <row r="133" spans="2:65" s="12" customFormat="1" ht="22.5" customHeight="1" x14ac:dyDescent="0.3">
      <c r="B133" s="164"/>
      <c r="C133" s="165"/>
      <c r="D133" s="165"/>
      <c r="E133" s="166" t="s">
        <v>3</v>
      </c>
      <c r="F133" s="262" t="s">
        <v>300</v>
      </c>
      <c r="G133" s="261"/>
      <c r="H133" s="261"/>
      <c r="I133" s="261"/>
      <c r="J133" s="165"/>
      <c r="K133" s="167">
        <v>2.5000000000000001E-2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195</v>
      </c>
      <c r="AU133" s="171" t="s">
        <v>82</v>
      </c>
      <c r="AV133" s="12" t="s">
        <v>82</v>
      </c>
      <c r="AW133" s="12" t="s">
        <v>30</v>
      </c>
      <c r="AX133" s="12" t="s">
        <v>72</v>
      </c>
      <c r="AY133" s="171" t="s">
        <v>136</v>
      </c>
    </row>
    <row r="134" spans="2:65" s="13" customFormat="1" ht="22.5" customHeight="1" x14ac:dyDescent="0.3">
      <c r="B134" s="172"/>
      <c r="C134" s="173"/>
      <c r="D134" s="173"/>
      <c r="E134" s="174" t="s">
        <v>3</v>
      </c>
      <c r="F134" s="263" t="s">
        <v>197</v>
      </c>
      <c r="G134" s="264"/>
      <c r="H134" s="264"/>
      <c r="I134" s="264"/>
      <c r="J134" s="173"/>
      <c r="K134" s="175">
        <v>3.6379999999999999</v>
      </c>
      <c r="L134" s="173"/>
      <c r="M134" s="173"/>
      <c r="N134" s="173"/>
      <c r="O134" s="173"/>
      <c r="P134" s="173"/>
      <c r="Q134" s="173"/>
      <c r="R134" s="176"/>
      <c r="T134" s="177"/>
      <c r="U134" s="173"/>
      <c r="V134" s="173"/>
      <c r="W134" s="173"/>
      <c r="X134" s="173"/>
      <c r="Y134" s="173"/>
      <c r="Z134" s="173"/>
      <c r="AA134" s="178"/>
      <c r="AT134" s="179" t="s">
        <v>195</v>
      </c>
      <c r="AU134" s="179" t="s">
        <v>82</v>
      </c>
      <c r="AV134" s="13" t="s">
        <v>149</v>
      </c>
      <c r="AW134" s="13" t="s">
        <v>30</v>
      </c>
      <c r="AX134" s="13" t="s">
        <v>79</v>
      </c>
      <c r="AY134" s="179" t="s">
        <v>136</v>
      </c>
    </row>
    <row r="135" spans="2:65" s="1" customFormat="1" ht="31.5" customHeight="1" x14ac:dyDescent="0.3">
      <c r="B135" s="139"/>
      <c r="C135" s="140" t="s">
        <v>145</v>
      </c>
      <c r="D135" s="140" t="s">
        <v>137</v>
      </c>
      <c r="E135" s="141" t="s">
        <v>301</v>
      </c>
      <c r="F135" s="243" t="s">
        <v>302</v>
      </c>
      <c r="G135" s="244"/>
      <c r="H135" s="244"/>
      <c r="I135" s="244"/>
      <c r="J135" s="142" t="s">
        <v>231</v>
      </c>
      <c r="K135" s="143">
        <v>543.88099999999997</v>
      </c>
      <c r="L135" s="245">
        <v>0</v>
      </c>
      <c r="M135" s="244"/>
      <c r="N135" s="245">
        <f>ROUND(L135*K135,2)</f>
        <v>0</v>
      </c>
      <c r="O135" s="244"/>
      <c r="P135" s="244"/>
      <c r="Q135" s="244"/>
      <c r="R135" s="144"/>
      <c r="T135" s="145" t="s">
        <v>3</v>
      </c>
      <c r="U135" s="41" t="s">
        <v>37</v>
      </c>
      <c r="V135" s="146">
        <v>0.64300000000000002</v>
      </c>
      <c r="W135" s="146">
        <f>V135*K135</f>
        <v>349.71548300000001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18" t="s">
        <v>149</v>
      </c>
      <c r="AT135" s="18" t="s">
        <v>137</v>
      </c>
      <c r="AU135" s="18" t="s">
        <v>82</v>
      </c>
      <c r="AY135" s="18" t="s">
        <v>136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18" t="s">
        <v>79</v>
      </c>
      <c r="BK135" s="148">
        <f>ROUND(L135*K135,2)</f>
        <v>0</v>
      </c>
      <c r="BL135" s="18" t="s">
        <v>149</v>
      </c>
      <c r="BM135" s="18" t="s">
        <v>303</v>
      </c>
    </row>
    <row r="136" spans="2:65" s="11" customFormat="1" ht="22.5" customHeight="1" x14ac:dyDescent="0.3">
      <c r="B136" s="156"/>
      <c r="C136" s="157"/>
      <c r="D136" s="157"/>
      <c r="E136" s="158" t="s">
        <v>3</v>
      </c>
      <c r="F136" s="268" t="s">
        <v>304</v>
      </c>
      <c r="G136" s="269"/>
      <c r="H136" s="269"/>
      <c r="I136" s="269"/>
      <c r="J136" s="157"/>
      <c r="K136" s="159" t="s">
        <v>3</v>
      </c>
      <c r="L136" s="157"/>
      <c r="M136" s="157"/>
      <c r="N136" s="157"/>
      <c r="O136" s="157"/>
      <c r="P136" s="157"/>
      <c r="Q136" s="157"/>
      <c r="R136" s="160"/>
      <c r="T136" s="161"/>
      <c r="U136" s="157"/>
      <c r="V136" s="157"/>
      <c r="W136" s="157"/>
      <c r="X136" s="157"/>
      <c r="Y136" s="157"/>
      <c r="Z136" s="157"/>
      <c r="AA136" s="162"/>
      <c r="AT136" s="163" t="s">
        <v>195</v>
      </c>
      <c r="AU136" s="163" t="s">
        <v>82</v>
      </c>
      <c r="AV136" s="11" t="s">
        <v>79</v>
      </c>
      <c r="AW136" s="11" t="s">
        <v>30</v>
      </c>
      <c r="AX136" s="11" t="s">
        <v>72</v>
      </c>
      <c r="AY136" s="163" t="s">
        <v>136</v>
      </c>
    </row>
    <row r="137" spans="2:65" s="11" customFormat="1" ht="22.5" customHeight="1" x14ac:dyDescent="0.3">
      <c r="B137" s="156"/>
      <c r="C137" s="157"/>
      <c r="D137" s="157"/>
      <c r="E137" s="158" t="s">
        <v>3</v>
      </c>
      <c r="F137" s="270" t="s">
        <v>305</v>
      </c>
      <c r="G137" s="269"/>
      <c r="H137" s="269"/>
      <c r="I137" s="269"/>
      <c r="J137" s="157"/>
      <c r="K137" s="159" t="s">
        <v>3</v>
      </c>
      <c r="L137" s="157"/>
      <c r="M137" s="157"/>
      <c r="N137" s="157"/>
      <c r="O137" s="157"/>
      <c r="P137" s="157"/>
      <c r="Q137" s="157"/>
      <c r="R137" s="160"/>
      <c r="T137" s="161"/>
      <c r="U137" s="157"/>
      <c r="V137" s="157"/>
      <c r="W137" s="157"/>
      <c r="X137" s="157"/>
      <c r="Y137" s="157"/>
      <c r="Z137" s="157"/>
      <c r="AA137" s="162"/>
      <c r="AT137" s="163" t="s">
        <v>195</v>
      </c>
      <c r="AU137" s="163" t="s">
        <v>82</v>
      </c>
      <c r="AV137" s="11" t="s">
        <v>79</v>
      </c>
      <c r="AW137" s="11" t="s">
        <v>30</v>
      </c>
      <c r="AX137" s="11" t="s">
        <v>72</v>
      </c>
      <c r="AY137" s="163" t="s">
        <v>136</v>
      </c>
    </row>
    <row r="138" spans="2:65" s="12" customFormat="1" ht="22.5" customHeight="1" x14ac:dyDescent="0.3">
      <c r="B138" s="164"/>
      <c r="C138" s="165"/>
      <c r="D138" s="165"/>
      <c r="E138" s="166" t="s">
        <v>3</v>
      </c>
      <c r="F138" s="262" t="s">
        <v>306</v>
      </c>
      <c r="G138" s="261"/>
      <c r="H138" s="261"/>
      <c r="I138" s="261"/>
      <c r="J138" s="165"/>
      <c r="K138" s="167">
        <v>52.965000000000003</v>
      </c>
      <c r="L138" s="165"/>
      <c r="M138" s="165"/>
      <c r="N138" s="165"/>
      <c r="O138" s="165"/>
      <c r="P138" s="165"/>
      <c r="Q138" s="165"/>
      <c r="R138" s="168"/>
      <c r="T138" s="169"/>
      <c r="U138" s="165"/>
      <c r="V138" s="165"/>
      <c r="W138" s="165"/>
      <c r="X138" s="165"/>
      <c r="Y138" s="165"/>
      <c r="Z138" s="165"/>
      <c r="AA138" s="170"/>
      <c r="AT138" s="171" t="s">
        <v>195</v>
      </c>
      <c r="AU138" s="171" t="s">
        <v>82</v>
      </c>
      <c r="AV138" s="12" t="s">
        <v>82</v>
      </c>
      <c r="AW138" s="12" t="s">
        <v>30</v>
      </c>
      <c r="AX138" s="12" t="s">
        <v>72</v>
      </c>
      <c r="AY138" s="171" t="s">
        <v>136</v>
      </c>
    </row>
    <row r="139" spans="2:65" s="11" customFormat="1" ht="22.5" customHeight="1" x14ac:dyDescent="0.3">
      <c r="B139" s="156"/>
      <c r="C139" s="157"/>
      <c r="D139" s="157"/>
      <c r="E139" s="158" t="s">
        <v>3</v>
      </c>
      <c r="F139" s="270" t="s">
        <v>307</v>
      </c>
      <c r="G139" s="269"/>
      <c r="H139" s="269"/>
      <c r="I139" s="269"/>
      <c r="J139" s="157"/>
      <c r="K139" s="159" t="s">
        <v>3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195</v>
      </c>
      <c r="AU139" s="163" t="s">
        <v>82</v>
      </c>
      <c r="AV139" s="11" t="s">
        <v>79</v>
      </c>
      <c r="AW139" s="11" t="s">
        <v>30</v>
      </c>
      <c r="AX139" s="11" t="s">
        <v>72</v>
      </c>
      <c r="AY139" s="163" t="s">
        <v>136</v>
      </c>
    </row>
    <row r="140" spans="2:65" s="12" customFormat="1" ht="22.5" customHeight="1" x14ac:dyDescent="0.3">
      <c r="B140" s="164"/>
      <c r="C140" s="165"/>
      <c r="D140" s="165"/>
      <c r="E140" s="166" t="s">
        <v>3</v>
      </c>
      <c r="F140" s="262" t="s">
        <v>308</v>
      </c>
      <c r="G140" s="261"/>
      <c r="H140" s="261"/>
      <c r="I140" s="261"/>
      <c r="J140" s="165"/>
      <c r="K140" s="167">
        <v>286.76</v>
      </c>
      <c r="L140" s="165"/>
      <c r="M140" s="165"/>
      <c r="N140" s="165"/>
      <c r="O140" s="165"/>
      <c r="P140" s="165"/>
      <c r="Q140" s="165"/>
      <c r="R140" s="168"/>
      <c r="T140" s="169"/>
      <c r="U140" s="165"/>
      <c r="V140" s="165"/>
      <c r="W140" s="165"/>
      <c r="X140" s="165"/>
      <c r="Y140" s="165"/>
      <c r="Z140" s="165"/>
      <c r="AA140" s="170"/>
      <c r="AT140" s="171" t="s">
        <v>195</v>
      </c>
      <c r="AU140" s="171" t="s">
        <v>82</v>
      </c>
      <c r="AV140" s="12" t="s">
        <v>82</v>
      </c>
      <c r="AW140" s="12" t="s">
        <v>30</v>
      </c>
      <c r="AX140" s="12" t="s">
        <v>72</v>
      </c>
      <c r="AY140" s="171" t="s">
        <v>136</v>
      </c>
    </row>
    <row r="141" spans="2:65" s="11" customFormat="1" ht="22.5" customHeight="1" x14ac:dyDescent="0.3">
      <c r="B141" s="156"/>
      <c r="C141" s="157"/>
      <c r="D141" s="157"/>
      <c r="E141" s="158" t="s">
        <v>3</v>
      </c>
      <c r="F141" s="270" t="s">
        <v>309</v>
      </c>
      <c r="G141" s="269"/>
      <c r="H141" s="269"/>
      <c r="I141" s="269"/>
      <c r="J141" s="157"/>
      <c r="K141" s="159" t="s">
        <v>3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195</v>
      </c>
      <c r="AU141" s="163" t="s">
        <v>82</v>
      </c>
      <c r="AV141" s="11" t="s">
        <v>79</v>
      </c>
      <c r="AW141" s="11" t="s">
        <v>30</v>
      </c>
      <c r="AX141" s="11" t="s">
        <v>72</v>
      </c>
      <c r="AY141" s="163" t="s">
        <v>136</v>
      </c>
    </row>
    <row r="142" spans="2:65" s="12" customFormat="1" ht="22.5" customHeight="1" x14ac:dyDescent="0.3">
      <c r="B142" s="164"/>
      <c r="C142" s="165"/>
      <c r="D142" s="165"/>
      <c r="E142" s="166" t="s">
        <v>3</v>
      </c>
      <c r="F142" s="262" t="s">
        <v>310</v>
      </c>
      <c r="G142" s="261"/>
      <c r="H142" s="261"/>
      <c r="I142" s="261"/>
      <c r="J142" s="165"/>
      <c r="K142" s="167">
        <v>204.15600000000001</v>
      </c>
      <c r="L142" s="165"/>
      <c r="M142" s="165"/>
      <c r="N142" s="165"/>
      <c r="O142" s="165"/>
      <c r="P142" s="165"/>
      <c r="Q142" s="165"/>
      <c r="R142" s="168"/>
      <c r="T142" s="169"/>
      <c r="U142" s="165"/>
      <c r="V142" s="165"/>
      <c r="W142" s="165"/>
      <c r="X142" s="165"/>
      <c r="Y142" s="165"/>
      <c r="Z142" s="165"/>
      <c r="AA142" s="170"/>
      <c r="AT142" s="171" t="s">
        <v>195</v>
      </c>
      <c r="AU142" s="171" t="s">
        <v>82</v>
      </c>
      <c r="AV142" s="12" t="s">
        <v>82</v>
      </c>
      <c r="AW142" s="12" t="s">
        <v>30</v>
      </c>
      <c r="AX142" s="12" t="s">
        <v>72</v>
      </c>
      <c r="AY142" s="171" t="s">
        <v>136</v>
      </c>
    </row>
    <row r="143" spans="2:65" s="13" customFormat="1" ht="22.5" customHeight="1" x14ac:dyDescent="0.3">
      <c r="B143" s="172"/>
      <c r="C143" s="173"/>
      <c r="D143" s="173"/>
      <c r="E143" s="174" t="s">
        <v>3</v>
      </c>
      <c r="F143" s="263" t="s">
        <v>197</v>
      </c>
      <c r="G143" s="264"/>
      <c r="H143" s="264"/>
      <c r="I143" s="264"/>
      <c r="J143" s="173"/>
      <c r="K143" s="175">
        <v>543.88099999999997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195</v>
      </c>
      <c r="AU143" s="179" t="s">
        <v>82</v>
      </c>
      <c r="AV143" s="13" t="s">
        <v>149</v>
      </c>
      <c r="AW143" s="13" t="s">
        <v>30</v>
      </c>
      <c r="AX143" s="13" t="s">
        <v>79</v>
      </c>
      <c r="AY143" s="179" t="s">
        <v>136</v>
      </c>
    </row>
    <row r="144" spans="2:65" s="1" customFormat="1" ht="31.5" customHeight="1" x14ac:dyDescent="0.3">
      <c r="B144" s="139"/>
      <c r="C144" s="140" t="s">
        <v>149</v>
      </c>
      <c r="D144" s="140" t="s">
        <v>137</v>
      </c>
      <c r="E144" s="141" t="s">
        <v>311</v>
      </c>
      <c r="F144" s="243" t="s">
        <v>312</v>
      </c>
      <c r="G144" s="244"/>
      <c r="H144" s="244"/>
      <c r="I144" s="244"/>
      <c r="J144" s="142" t="s">
        <v>231</v>
      </c>
      <c r="K144" s="143">
        <v>547.51900000000001</v>
      </c>
      <c r="L144" s="245">
        <v>0</v>
      </c>
      <c r="M144" s="244"/>
      <c r="N144" s="245">
        <f>ROUND(L144*K144,2)</f>
        <v>0</v>
      </c>
      <c r="O144" s="244"/>
      <c r="P144" s="244"/>
      <c r="Q144" s="244"/>
      <c r="R144" s="144"/>
      <c r="T144" s="145" t="s">
        <v>3</v>
      </c>
      <c r="U144" s="41" t="s">
        <v>37</v>
      </c>
      <c r="V144" s="146">
        <v>0.10199999999999999</v>
      </c>
      <c r="W144" s="146">
        <f>V144*K144</f>
        <v>55.846937999999994</v>
      </c>
      <c r="X144" s="146">
        <v>0</v>
      </c>
      <c r="Y144" s="146">
        <f>X144*K144</f>
        <v>0</v>
      </c>
      <c r="Z144" s="146">
        <v>0</v>
      </c>
      <c r="AA144" s="147">
        <f>Z144*K144</f>
        <v>0</v>
      </c>
      <c r="AR144" s="18" t="s">
        <v>149</v>
      </c>
      <c r="AT144" s="18" t="s">
        <v>137</v>
      </c>
      <c r="AU144" s="18" t="s">
        <v>82</v>
      </c>
      <c r="AY144" s="18" t="s">
        <v>136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18" t="s">
        <v>79</v>
      </c>
      <c r="BK144" s="148">
        <f>ROUND(L144*K144,2)</f>
        <v>0</v>
      </c>
      <c r="BL144" s="18" t="s">
        <v>149</v>
      </c>
      <c r="BM144" s="18" t="s">
        <v>313</v>
      </c>
    </row>
    <row r="145" spans="2:65" s="12" customFormat="1" ht="22.5" customHeight="1" x14ac:dyDescent="0.3">
      <c r="B145" s="164"/>
      <c r="C145" s="165"/>
      <c r="D145" s="165"/>
      <c r="E145" s="166" t="s">
        <v>3</v>
      </c>
      <c r="F145" s="260" t="s">
        <v>314</v>
      </c>
      <c r="G145" s="261"/>
      <c r="H145" s="261"/>
      <c r="I145" s="261"/>
      <c r="J145" s="165"/>
      <c r="K145" s="167">
        <v>3.6379999999999999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195</v>
      </c>
      <c r="AU145" s="171" t="s">
        <v>82</v>
      </c>
      <c r="AV145" s="12" t="s">
        <v>82</v>
      </c>
      <c r="AW145" s="12" t="s">
        <v>30</v>
      </c>
      <c r="AX145" s="12" t="s">
        <v>72</v>
      </c>
      <c r="AY145" s="171" t="s">
        <v>136</v>
      </c>
    </row>
    <row r="146" spans="2:65" s="12" customFormat="1" ht="22.5" customHeight="1" x14ac:dyDescent="0.3">
      <c r="B146" s="164"/>
      <c r="C146" s="165"/>
      <c r="D146" s="165"/>
      <c r="E146" s="166" t="s">
        <v>3</v>
      </c>
      <c r="F146" s="262" t="s">
        <v>315</v>
      </c>
      <c r="G146" s="261"/>
      <c r="H146" s="261"/>
      <c r="I146" s="261"/>
      <c r="J146" s="165"/>
      <c r="K146" s="167">
        <v>543.88099999999997</v>
      </c>
      <c r="L146" s="165"/>
      <c r="M146" s="165"/>
      <c r="N146" s="165"/>
      <c r="O146" s="165"/>
      <c r="P146" s="165"/>
      <c r="Q146" s="165"/>
      <c r="R146" s="168"/>
      <c r="T146" s="169"/>
      <c r="U146" s="165"/>
      <c r="V146" s="165"/>
      <c r="W146" s="165"/>
      <c r="X146" s="165"/>
      <c r="Y146" s="165"/>
      <c r="Z146" s="165"/>
      <c r="AA146" s="170"/>
      <c r="AT146" s="171" t="s">
        <v>195</v>
      </c>
      <c r="AU146" s="171" t="s">
        <v>82</v>
      </c>
      <c r="AV146" s="12" t="s">
        <v>82</v>
      </c>
      <c r="AW146" s="12" t="s">
        <v>30</v>
      </c>
      <c r="AX146" s="12" t="s">
        <v>72</v>
      </c>
      <c r="AY146" s="171" t="s">
        <v>136</v>
      </c>
    </row>
    <row r="147" spans="2:65" s="13" customFormat="1" ht="22.5" customHeight="1" x14ac:dyDescent="0.3">
      <c r="B147" s="172"/>
      <c r="C147" s="173"/>
      <c r="D147" s="173"/>
      <c r="E147" s="174" t="s">
        <v>3</v>
      </c>
      <c r="F147" s="263" t="s">
        <v>197</v>
      </c>
      <c r="G147" s="264"/>
      <c r="H147" s="264"/>
      <c r="I147" s="264"/>
      <c r="J147" s="173"/>
      <c r="K147" s="175">
        <v>547.51900000000001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195</v>
      </c>
      <c r="AU147" s="179" t="s">
        <v>82</v>
      </c>
      <c r="AV147" s="13" t="s">
        <v>149</v>
      </c>
      <c r="AW147" s="13" t="s">
        <v>30</v>
      </c>
      <c r="AX147" s="13" t="s">
        <v>79</v>
      </c>
      <c r="AY147" s="179" t="s">
        <v>136</v>
      </c>
    </row>
    <row r="148" spans="2:65" s="1" customFormat="1" ht="31.5" customHeight="1" x14ac:dyDescent="0.3">
      <c r="B148" s="139"/>
      <c r="C148" s="140" t="s">
        <v>135</v>
      </c>
      <c r="D148" s="140" t="s">
        <v>137</v>
      </c>
      <c r="E148" s="141" t="s">
        <v>316</v>
      </c>
      <c r="F148" s="243" t="s">
        <v>317</v>
      </c>
      <c r="G148" s="244"/>
      <c r="H148" s="244"/>
      <c r="I148" s="244"/>
      <c r="J148" s="142" t="s">
        <v>231</v>
      </c>
      <c r="K148" s="143">
        <v>206.51</v>
      </c>
      <c r="L148" s="245">
        <v>0</v>
      </c>
      <c r="M148" s="244"/>
      <c r="N148" s="245">
        <f>ROUND(L148*K148,2)</f>
        <v>0</v>
      </c>
      <c r="O148" s="244"/>
      <c r="P148" s="244"/>
      <c r="Q148" s="244"/>
      <c r="R148" s="144"/>
      <c r="T148" s="145" t="s">
        <v>3</v>
      </c>
      <c r="U148" s="41" t="s">
        <v>37</v>
      </c>
      <c r="V148" s="146">
        <v>4.3999999999999997E-2</v>
      </c>
      <c r="W148" s="146">
        <f>V148*K148</f>
        <v>9.0864399999999996</v>
      </c>
      <c r="X148" s="146">
        <v>0</v>
      </c>
      <c r="Y148" s="146">
        <f>X148*K148</f>
        <v>0</v>
      </c>
      <c r="Z148" s="146">
        <v>0</v>
      </c>
      <c r="AA148" s="147">
        <f>Z148*K148</f>
        <v>0</v>
      </c>
      <c r="AR148" s="18" t="s">
        <v>149</v>
      </c>
      <c r="AT148" s="18" t="s">
        <v>137</v>
      </c>
      <c r="AU148" s="18" t="s">
        <v>82</v>
      </c>
      <c r="AY148" s="18" t="s">
        <v>136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18" t="s">
        <v>79</v>
      </c>
      <c r="BK148" s="148">
        <f>ROUND(L148*K148,2)</f>
        <v>0</v>
      </c>
      <c r="BL148" s="18" t="s">
        <v>149</v>
      </c>
      <c r="BM148" s="18" t="s">
        <v>318</v>
      </c>
    </row>
    <row r="149" spans="2:65" s="11" customFormat="1" ht="22.5" customHeight="1" x14ac:dyDescent="0.3">
      <c r="B149" s="156"/>
      <c r="C149" s="157"/>
      <c r="D149" s="157"/>
      <c r="E149" s="158" t="s">
        <v>3</v>
      </c>
      <c r="F149" s="268" t="s">
        <v>319</v>
      </c>
      <c r="G149" s="269"/>
      <c r="H149" s="269"/>
      <c r="I149" s="269"/>
      <c r="J149" s="157"/>
      <c r="K149" s="159" t="s">
        <v>3</v>
      </c>
      <c r="L149" s="157"/>
      <c r="M149" s="157"/>
      <c r="N149" s="157"/>
      <c r="O149" s="157"/>
      <c r="P149" s="157"/>
      <c r="Q149" s="157"/>
      <c r="R149" s="160"/>
      <c r="T149" s="161"/>
      <c r="U149" s="157"/>
      <c r="V149" s="157"/>
      <c r="W149" s="157"/>
      <c r="X149" s="157"/>
      <c r="Y149" s="157"/>
      <c r="Z149" s="157"/>
      <c r="AA149" s="162"/>
      <c r="AT149" s="163" t="s">
        <v>195</v>
      </c>
      <c r="AU149" s="163" t="s">
        <v>82</v>
      </c>
      <c r="AV149" s="11" t="s">
        <v>79</v>
      </c>
      <c r="AW149" s="11" t="s">
        <v>30</v>
      </c>
      <c r="AX149" s="11" t="s">
        <v>72</v>
      </c>
      <c r="AY149" s="163" t="s">
        <v>136</v>
      </c>
    </row>
    <row r="150" spans="2:65" s="12" customFormat="1" ht="22.5" customHeight="1" x14ac:dyDescent="0.3">
      <c r="B150" s="164"/>
      <c r="C150" s="165"/>
      <c r="D150" s="165"/>
      <c r="E150" s="166" t="s">
        <v>3</v>
      </c>
      <c r="F150" s="262" t="s">
        <v>320</v>
      </c>
      <c r="G150" s="261"/>
      <c r="H150" s="261"/>
      <c r="I150" s="261"/>
      <c r="J150" s="165"/>
      <c r="K150" s="167">
        <v>33.354999999999997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195</v>
      </c>
      <c r="AU150" s="171" t="s">
        <v>82</v>
      </c>
      <c r="AV150" s="12" t="s">
        <v>82</v>
      </c>
      <c r="AW150" s="12" t="s">
        <v>30</v>
      </c>
      <c r="AX150" s="12" t="s">
        <v>72</v>
      </c>
      <c r="AY150" s="171" t="s">
        <v>136</v>
      </c>
    </row>
    <row r="151" spans="2:65" s="12" customFormat="1" ht="22.5" customHeight="1" x14ac:dyDescent="0.3">
      <c r="B151" s="164"/>
      <c r="C151" s="165"/>
      <c r="D151" s="165"/>
      <c r="E151" s="166" t="s">
        <v>3</v>
      </c>
      <c r="F151" s="262" t="s">
        <v>321</v>
      </c>
      <c r="G151" s="261"/>
      <c r="H151" s="261"/>
      <c r="I151" s="261"/>
      <c r="J151" s="165"/>
      <c r="K151" s="167">
        <v>69.900000000000006</v>
      </c>
      <c r="L151" s="165"/>
      <c r="M151" s="165"/>
      <c r="N151" s="165"/>
      <c r="O151" s="165"/>
      <c r="P151" s="165"/>
      <c r="Q151" s="165"/>
      <c r="R151" s="168"/>
      <c r="T151" s="169"/>
      <c r="U151" s="165"/>
      <c r="V151" s="165"/>
      <c r="W151" s="165"/>
      <c r="X151" s="165"/>
      <c r="Y151" s="165"/>
      <c r="Z151" s="165"/>
      <c r="AA151" s="170"/>
      <c r="AT151" s="171" t="s">
        <v>195</v>
      </c>
      <c r="AU151" s="171" t="s">
        <v>82</v>
      </c>
      <c r="AV151" s="12" t="s">
        <v>82</v>
      </c>
      <c r="AW151" s="12" t="s">
        <v>30</v>
      </c>
      <c r="AX151" s="12" t="s">
        <v>72</v>
      </c>
      <c r="AY151" s="171" t="s">
        <v>136</v>
      </c>
    </row>
    <row r="152" spans="2:65" s="14" customFormat="1" ht="22.5" customHeight="1" x14ac:dyDescent="0.3">
      <c r="B152" s="180"/>
      <c r="C152" s="181"/>
      <c r="D152" s="181"/>
      <c r="E152" s="182" t="s">
        <v>3</v>
      </c>
      <c r="F152" s="278" t="s">
        <v>322</v>
      </c>
      <c r="G152" s="279"/>
      <c r="H152" s="279"/>
      <c r="I152" s="279"/>
      <c r="J152" s="181"/>
      <c r="K152" s="183">
        <v>103.255</v>
      </c>
      <c r="L152" s="181"/>
      <c r="M152" s="181"/>
      <c r="N152" s="181"/>
      <c r="O152" s="181"/>
      <c r="P152" s="181"/>
      <c r="Q152" s="181"/>
      <c r="R152" s="184"/>
      <c r="T152" s="185"/>
      <c r="U152" s="181"/>
      <c r="V152" s="181"/>
      <c r="W152" s="181"/>
      <c r="X152" s="181"/>
      <c r="Y152" s="181"/>
      <c r="Z152" s="181"/>
      <c r="AA152" s="186"/>
      <c r="AT152" s="187" t="s">
        <v>195</v>
      </c>
      <c r="AU152" s="187" t="s">
        <v>82</v>
      </c>
      <c r="AV152" s="14" t="s">
        <v>145</v>
      </c>
      <c r="AW152" s="14" t="s">
        <v>30</v>
      </c>
      <c r="AX152" s="14" t="s">
        <v>72</v>
      </c>
      <c r="AY152" s="187" t="s">
        <v>136</v>
      </c>
    </row>
    <row r="153" spans="2:65" s="11" customFormat="1" ht="22.5" customHeight="1" x14ac:dyDescent="0.3">
      <c r="B153" s="156"/>
      <c r="C153" s="157"/>
      <c r="D153" s="157"/>
      <c r="E153" s="158" t="s">
        <v>3</v>
      </c>
      <c r="F153" s="270" t="s">
        <v>323</v>
      </c>
      <c r="G153" s="269"/>
      <c r="H153" s="269"/>
      <c r="I153" s="269"/>
      <c r="J153" s="157"/>
      <c r="K153" s="159" t="s">
        <v>3</v>
      </c>
      <c r="L153" s="157"/>
      <c r="M153" s="157"/>
      <c r="N153" s="157"/>
      <c r="O153" s="157"/>
      <c r="P153" s="157"/>
      <c r="Q153" s="157"/>
      <c r="R153" s="160"/>
      <c r="T153" s="161"/>
      <c r="U153" s="157"/>
      <c r="V153" s="157"/>
      <c r="W153" s="157"/>
      <c r="X153" s="157"/>
      <c r="Y153" s="157"/>
      <c r="Z153" s="157"/>
      <c r="AA153" s="162"/>
      <c r="AT153" s="163" t="s">
        <v>195</v>
      </c>
      <c r="AU153" s="163" t="s">
        <v>82</v>
      </c>
      <c r="AV153" s="11" t="s">
        <v>79</v>
      </c>
      <c r="AW153" s="11" t="s">
        <v>30</v>
      </c>
      <c r="AX153" s="11" t="s">
        <v>72</v>
      </c>
      <c r="AY153" s="163" t="s">
        <v>136</v>
      </c>
    </row>
    <row r="154" spans="2:65" s="12" customFormat="1" ht="22.5" customHeight="1" x14ac:dyDescent="0.3">
      <c r="B154" s="164"/>
      <c r="C154" s="165"/>
      <c r="D154" s="165"/>
      <c r="E154" s="166" t="s">
        <v>3</v>
      </c>
      <c r="F154" s="262" t="s">
        <v>324</v>
      </c>
      <c r="G154" s="261"/>
      <c r="H154" s="261"/>
      <c r="I154" s="261"/>
      <c r="J154" s="165"/>
      <c r="K154" s="167">
        <v>103.255</v>
      </c>
      <c r="L154" s="165"/>
      <c r="M154" s="165"/>
      <c r="N154" s="165"/>
      <c r="O154" s="165"/>
      <c r="P154" s="165"/>
      <c r="Q154" s="165"/>
      <c r="R154" s="168"/>
      <c r="T154" s="169"/>
      <c r="U154" s="165"/>
      <c r="V154" s="165"/>
      <c r="W154" s="165"/>
      <c r="X154" s="165"/>
      <c r="Y154" s="165"/>
      <c r="Z154" s="165"/>
      <c r="AA154" s="170"/>
      <c r="AT154" s="171" t="s">
        <v>195</v>
      </c>
      <c r="AU154" s="171" t="s">
        <v>82</v>
      </c>
      <c r="AV154" s="12" t="s">
        <v>82</v>
      </c>
      <c r="AW154" s="12" t="s">
        <v>30</v>
      </c>
      <c r="AX154" s="12" t="s">
        <v>72</v>
      </c>
      <c r="AY154" s="171" t="s">
        <v>136</v>
      </c>
    </row>
    <row r="155" spans="2:65" s="13" customFormat="1" ht="22.5" customHeight="1" x14ac:dyDescent="0.3">
      <c r="B155" s="172"/>
      <c r="C155" s="173"/>
      <c r="D155" s="173"/>
      <c r="E155" s="174" t="s">
        <v>3</v>
      </c>
      <c r="F155" s="263" t="s">
        <v>197</v>
      </c>
      <c r="G155" s="264"/>
      <c r="H155" s="264"/>
      <c r="I155" s="264"/>
      <c r="J155" s="173"/>
      <c r="K155" s="175">
        <v>206.51</v>
      </c>
      <c r="L155" s="173"/>
      <c r="M155" s="173"/>
      <c r="N155" s="173"/>
      <c r="O155" s="173"/>
      <c r="P155" s="173"/>
      <c r="Q155" s="173"/>
      <c r="R155" s="176"/>
      <c r="T155" s="177"/>
      <c r="U155" s="173"/>
      <c r="V155" s="173"/>
      <c r="W155" s="173"/>
      <c r="X155" s="173"/>
      <c r="Y155" s="173"/>
      <c r="Z155" s="173"/>
      <c r="AA155" s="178"/>
      <c r="AT155" s="179" t="s">
        <v>195</v>
      </c>
      <c r="AU155" s="179" t="s">
        <v>82</v>
      </c>
      <c r="AV155" s="13" t="s">
        <v>149</v>
      </c>
      <c r="AW155" s="13" t="s">
        <v>30</v>
      </c>
      <c r="AX155" s="13" t="s">
        <v>79</v>
      </c>
      <c r="AY155" s="179" t="s">
        <v>136</v>
      </c>
    </row>
    <row r="156" spans="2:65" s="1" customFormat="1" ht="31.5" customHeight="1" x14ac:dyDescent="0.3">
      <c r="B156" s="139"/>
      <c r="C156" s="140" t="s">
        <v>156</v>
      </c>
      <c r="D156" s="140" t="s">
        <v>137</v>
      </c>
      <c r="E156" s="141" t="s">
        <v>325</v>
      </c>
      <c r="F156" s="243" t="s">
        <v>326</v>
      </c>
      <c r="G156" s="244"/>
      <c r="H156" s="244"/>
      <c r="I156" s="244"/>
      <c r="J156" s="142" t="s">
        <v>231</v>
      </c>
      <c r="K156" s="143">
        <v>444.26400000000001</v>
      </c>
      <c r="L156" s="245">
        <v>0</v>
      </c>
      <c r="M156" s="244"/>
      <c r="N156" s="245">
        <f>ROUND(L156*K156,2)</f>
        <v>0</v>
      </c>
      <c r="O156" s="244"/>
      <c r="P156" s="244"/>
      <c r="Q156" s="244"/>
      <c r="R156" s="144"/>
      <c r="T156" s="145" t="s">
        <v>3</v>
      </c>
      <c r="U156" s="41" t="s">
        <v>37</v>
      </c>
      <c r="V156" s="146">
        <v>8.3000000000000004E-2</v>
      </c>
      <c r="W156" s="146">
        <f>V156*K156</f>
        <v>36.873912000000004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18" t="s">
        <v>149</v>
      </c>
      <c r="AT156" s="18" t="s">
        <v>137</v>
      </c>
      <c r="AU156" s="18" t="s">
        <v>82</v>
      </c>
      <c r="AY156" s="18" t="s">
        <v>136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18" t="s">
        <v>79</v>
      </c>
      <c r="BK156" s="148">
        <f>ROUND(L156*K156,2)</f>
        <v>0</v>
      </c>
      <c r="BL156" s="18" t="s">
        <v>149</v>
      </c>
      <c r="BM156" s="18" t="s">
        <v>327</v>
      </c>
    </row>
    <row r="157" spans="2:65" s="12" customFormat="1" ht="22.5" customHeight="1" x14ac:dyDescent="0.3">
      <c r="B157" s="164"/>
      <c r="C157" s="165"/>
      <c r="D157" s="165"/>
      <c r="E157" s="166" t="s">
        <v>3</v>
      </c>
      <c r="F157" s="260" t="s">
        <v>314</v>
      </c>
      <c r="G157" s="261"/>
      <c r="H157" s="261"/>
      <c r="I157" s="261"/>
      <c r="J157" s="165"/>
      <c r="K157" s="167">
        <v>3.6379999999999999</v>
      </c>
      <c r="L157" s="165"/>
      <c r="M157" s="165"/>
      <c r="N157" s="165"/>
      <c r="O157" s="165"/>
      <c r="P157" s="165"/>
      <c r="Q157" s="165"/>
      <c r="R157" s="168"/>
      <c r="T157" s="169"/>
      <c r="U157" s="165"/>
      <c r="V157" s="165"/>
      <c r="W157" s="165"/>
      <c r="X157" s="165"/>
      <c r="Y157" s="165"/>
      <c r="Z157" s="165"/>
      <c r="AA157" s="170"/>
      <c r="AT157" s="171" t="s">
        <v>195</v>
      </c>
      <c r="AU157" s="171" t="s">
        <v>82</v>
      </c>
      <c r="AV157" s="12" t="s">
        <v>82</v>
      </c>
      <c r="AW157" s="12" t="s">
        <v>30</v>
      </c>
      <c r="AX157" s="12" t="s">
        <v>72</v>
      </c>
      <c r="AY157" s="171" t="s">
        <v>136</v>
      </c>
    </row>
    <row r="158" spans="2:65" s="12" customFormat="1" ht="22.5" customHeight="1" x14ac:dyDescent="0.3">
      <c r="B158" s="164"/>
      <c r="C158" s="165"/>
      <c r="D158" s="165"/>
      <c r="E158" s="166" t="s">
        <v>3</v>
      </c>
      <c r="F158" s="262" t="s">
        <v>315</v>
      </c>
      <c r="G158" s="261"/>
      <c r="H158" s="261"/>
      <c r="I158" s="261"/>
      <c r="J158" s="165"/>
      <c r="K158" s="167">
        <v>543.88099999999997</v>
      </c>
      <c r="L158" s="165"/>
      <c r="M158" s="165"/>
      <c r="N158" s="165"/>
      <c r="O158" s="165"/>
      <c r="P158" s="165"/>
      <c r="Q158" s="165"/>
      <c r="R158" s="168"/>
      <c r="T158" s="169"/>
      <c r="U158" s="165"/>
      <c r="V158" s="165"/>
      <c r="W158" s="165"/>
      <c r="X158" s="165"/>
      <c r="Y158" s="165"/>
      <c r="Z158" s="165"/>
      <c r="AA158" s="170"/>
      <c r="AT158" s="171" t="s">
        <v>195</v>
      </c>
      <c r="AU158" s="171" t="s">
        <v>82</v>
      </c>
      <c r="AV158" s="12" t="s">
        <v>82</v>
      </c>
      <c r="AW158" s="12" t="s">
        <v>30</v>
      </c>
      <c r="AX158" s="12" t="s">
        <v>72</v>
      </c>
      <c r="AY158" s="171" t="s">
        <v>136</v>
      </c>
    </row>
    <row r="159" spans="2:65" s="12" customFormat="1" ht="22.5" customHeight="1" x14ac:dyDescent="0.3">
      <c r="B159" s="164"/>
      <c r="C159" s="165"/>
      <c r="D159" s="165"/>
      <c r="E159" s="166" t="s">
        <v>3</v>
      </c>
      <c r="F159" s="262" t="s">
        <v>328</v>
      </c>
      <c r="G159" s="261"/>
      <c r="H159" s="261"/>
      <c r="I159" s="261"/>
      <c r="J159" s="165"/>
      <c r="K159" s="167">
        <v>-103.255</v>
      </c>
      <c r="L159" s="165"/>
      <c r="M159" s="165"/>
      <c r="N159" s="165"/>
      <c r="O159" s="165"/>
      <c r="P159" s="165"/>
      <c r="Q159" s="165"/>
      <c r="R159" s="168"/>
      <c r="T159" s="169"/>
      <c r="U159" s="165"/>
      <c r="V159" s="165"/>
      <c r="W159" s="165"/>
      <c r="X159" s="165"/>
      <c r="Y159" s="165"/>
      <c r="Z159" s="165"/>
      <c r="AA159" s="170"/>
      <c r="AT159" s="171" t="s">
        <v>195</v>
      </c>
      <c r="AU159" s="171" t="s">
        <v>82</v>
      </c>
      <c r="AV159" s="12" t="s">
        <v>82</v>
      </c>
      <c r="AW159" s="12" t="s">
        <v>30</v>
      </c>
      <c r="AX159" s="12" t="s">
        <v>72</v>
      </c>
      <c r="AY159" s="171" t="s">
        <v>136</v>
      </c>
    </row>
    <row r="160" spans="2:65" s="13" customFormat="1" ht="22.5" customHeight="1" x14ac:dyDescent="0.3">
      <c r="B160" s="172"/>
      <c r="C160" s="173"/>
      <c r="D160" s="173"/>
      <c r="E160" s="174" t="s">
        <v>3</v>
      </c>
      <c r="F160" s="263" t="s">
        <v>197</v>
      </c>
      <c r="G160" s="264"/>
      <c r="H160" s="264"/>
      <c r="I160" s="264"/>
      <c r="J160" s="173"/>
      <c r="K160" s="175">
        <v>444.26400000000001</v>
      </c>
      <c r="L160" s="173"/>
      <c r="M160" s="173"/>
      <c r="N160" s="173"/>
      <c r="O160" s="173"/>
      <c r="P160" s="173"/>
      <c r="Q160" s="173"/>
      <c r="R160" s="176"/>
      <c r="T160" s="177"/>
      <c r="U160" s="173"/>
      <c r="V160" s="173"/>
      <c r="W160" s="173"/>
      <c r="X160" s="173"/>
      <c r="Y160" s="173"/>
      <c r="Z160" s="173"/>
      <c r="AA160" s="178"/>
      <c r="AT160" s="179" t="s">
        <v>195</v>
      </c>
      <c r="AU160" s="179" t="s">
        <v>82</v>
      </c>
      <c r="AV160" s="13" t="s">
        <v>149</v>
      </c>
      <c r="AW160" s="13" t="s">
        <v>30</v>
      </c>
      <c r="AX160" s="13" t="s">
        <v>79</v>
      </c>
      <c r="AY160" s="179" t="s">
        <v>136</v>
      </c>
    </row>
    <row r="161" spans="2:65" s="1" customFormat="1" ht="44.25" customHeight="1" x14ac:dyDescent="0.3">
      <c r="B161" s="139"/>
      <c r="C161" s="140" t="s">
        <v>160</v>
      </c>
      <c r="D161" s="140" t="s">
        <v>137</v>
      </c>
      <c r="E161" s="141" t="s">
        <v>329</v>
      </c>
      <c r="F161" s="243" t="s">
        <v>330</v>
      </c>
      <c r="G161" s="244"/>
      <c r="H161" s="244"/>
      <c r="I161" s="244"/>
      <c r="J161" s="142" t="s">
        <v>231</v>
      </c>
      <c r="K161" s="143">
        <v>8885.2800000000007</v>
      </c>
      <c r="L161" s="245">
        <v>0</v>
      </c>
      <c r="M161" s="244"/>
      <c r="N161" s="245">
        <f>ROUND(L161*K161,2)</f>
        <v>0</v>
      </c>
      <c r="O161" s="244"/>
      <c r="P161" s="244"/>
      <c r="Q161" s="244"/>
      <c r="R161" s="144"/>
      <c r="T161" s="145" t="s">
        <v>3</v>
      </c>
      <c r="U161" s="41" t="s">
        <v>37</v>
      </c>
      <c r="V161" s="146">
        <v>4.0000000000000001E-3</v>
      </c>
      <c r="W161" s="146">
        <f>V161*K161</f>
        <v>35.541120000000006</v>
      </c>
      <c r="X161" s="146">
        <v>0</v>
      </c>
      <c r="Y161" s="146">
        <f>X161*K161</f>
        <v>0</v>
      </c>
      <c r="Z161" s="146">
        <v>0</v>
      </c>
      <c r="AA161" s="147">
        <f>Z161*K161</f>
        <v>0</v>
      </c>
      <c r="AR161" s="18" t="s">
        <v>149</v>
      </c>
      <c r="AT161" s="18" t="s">
        <v>137</v>
      </c>
      <c r="AU161" s="18" t="s">
        <v>82</v>
      </c>
      <c r="AY161" s="18" t="s">
        <v>136</v>
      </c>
      <c r="BE161" s="148">
        <f>IF(U161="základní",N161,0)</f>
        <v>0</v>
      </c>
      <c r="BF161" s="148">
        <f>IF(U161="snížená",N161,0)</f>
        <v>0</v>
      </c>
      <c r="BG161" s="148">
        <f>IF(U161="zákl. přenesená",N161,0)</f>
        <v>0</v>
      </c>
      <c r="BH161" s="148">
        <f>IF(U161="sníž. přenesená",N161,0)</f>
        <v>0</v>
      </c>
      <c r="BI161" s="148">
        <f>IF(U161="nulová",N161,0)</f>
        <v>0</v>
      </c>
      <c r="BJ161" s="18" t="s">
        <v>79</v>
      </c>
      <c r="BK161" s="148">
        <f>ROUND(L161*K161,2)</f>
        <v>0</v>
      </c>
      <c r="BL161" s="18" t="s">
        <v>149</v>
      </c>
      <c r="BM161" s="18" t="s">
        <v>331</v>
      </c>
    </row>
    <row r="162" spans="2:65" s="12" customFormat="1" ht="22.5" customHeight="1" x14ac:dyDescent="0.3">
      <c r="B162" s="164"/>
      <c r="C162" s="165"/>
      <c r="D162" s="165"/>
      <c r="E162" s="166" t="s">
        <v>3</v>
      </c>
      <c r="F162" s="260" t="s">
        <v>332</v>
      </c>
      <c r="G162" s="261"/>
      <c r="H162" s="261"/>
      <c r="I162" s="261"/>
      <c r="J162" s="165"/>
      <c r="K162" s="167">
        <v>8885.2800000000007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195</v>
      </c>
      <c r="AU162" s="171" t="s">
        <v>82</v>
      </c>
      <c r="AV162" s="12" t="s">
        <v>82</v>
      </c>
      <c r="AW162" s="12" t="s">
        <v>30</v>
      </c>
      <c r="AX162" s="12" t="s">
        <v>72</v>
      </c>
      <c r="AY162" s="171" t="s">
        <v>136</v>
      </c>
    </row>
    <row r="163" spans="2:65" s="13" customFormat="1" ht="22.5" customHeight="1" x14ac:dyDescent="0.3">
      <c r="B163" s="172"/>
      <c r="C163" s="173"/>
      <c r="D163" s="173"/>
      <c r="E163" s="174" t="s">
        <v>3</v>
      </c>
      <c r="F163" s="263" t="s">
        <v>197</v>
      </c>
      <c r="G163" s="264"/>
      <c r="H163" s="264"/>
      <c r="I163" s="264"/>
      <c r="J163" s="173"/>
      <c r="K163" s="175">
        <v>8885.2800000000007</v>
      </c>
      <c r="L163" s="173"/>
      <c r="M163" s="173"/>
      <c r="N163" s="173"/>
      <c r="O163" s="173"/>
      <c r="P163" s="173"/>
      <c r="Q163" s="173"/>
      <c r="R163" s="176"/>
      <c r="T163" s="177"/>
      <c r="U163" s="173"/>
      <c r="V163" s="173"/>
      <c r="W163" s="173"/>
      <c r="X163" s="173"/>
      <c r="Y163" s="173"/>
      <c r="Z163" s="173"/>
      <c r="AA163" s="178"/>
      <c r="AT163" s="179" t="s">
        <v>195</v>
      </c>
      <c r="AU163" s="179" t="s">
        <v>82</v>
      </c>
      <c r="AV163" s="13" t="s">
        <v>149</v>
      </c>
      <c r="AW163" s="13" t="s">
        <v>30</v>
      </c>
      <c r="AX163" s="13" t="s">
        <v>79</v>
      </c>
      <c r="AY163" s="179" t="s">
        <v>136</v>
      </c>
    </row>
    <row r="164" spans="2:65" s="1" customFormat="1" ht="22.5" customHeight="1" x14ac:dyDescent="0.3">
      <c r="B164" s="139"/>
      <c r="C164" s="140" t="s">
        <v>164</v>
      </c>
      <c r="D164" s="140" t="s">
        <v>137</v>
      </c>
      <c r="E164" s="141" t="s">
        <v>333</v>
      </c>
      <c r="F164" s="243" t="s">
        <v>334</v>
      </c>
      <c r="G164" s="244"/>
      <c r="H164" s="244"/>
      <c r="I164" s="244"/>
      <c r="J164" s="142" t="s">
        <v>231</v>
      </c>
      <c r="K164" s="143">
        <v>33.354999999999997</v>
      </c>
      <c r="L164" s="245">
        <v>0</v>
      </c>
      <c r="M164" s="244"/>
      <c r="N164" s="245">
        <f>ROUND(L164*K164,2)</f>
        <v>0</v>
      </c>
      <c r="O164" s="244"/>
      <c r="P164" s="244"/>
      <c r="Q164" s="244"/>
      <c r="R164" s="144"/>
      <c r="T164" s="145" t="s">
        <v>3</v>
      </c>
      <c r="U164" s="41" t="s">
        <v>37</v>
      </c>
      <c r="V164" s="146">
        <v>0.65200000000000002</v>
      </c>
      <c r="W164" s="146">
        <f>V164*K164</f>
        <v>21.74746</v>
      </c>
      <c r="X164" s="146">
        <v>0</v>
      </c>
      <c r="Y164" s="146">
        <f>X164*K164</f>
        <v>0</v>
      </c>
      <c r="Z164" s="146">
        <v>0</v>
      </c>
      <c r="AA164" s="147">
        <f>Z164*K164</f>
        <v>0</v>
      </c>
      <c r="AR164" s="18" t="s">
        <v>149</v>
      </c>
      <c r="AT164" s="18" t="s">
        <v>137</v>
      </c>
      <c r="AU164" s="18" t="s">
        <v>82</v>
      </c>
      <c r="AY164" s="18" t="s">
        <v>136</v>
      </c>
      <c r="BE164" s="148">
        <f>IF(U164="základní",N164,0)</f>
        <v>0</v>
      </c>
      <c r="BF164" s="148">
        <f>IF(U164="snížená",N164,0)</f>
        <v>0</v>
      </c>
      <c r="BG164" s="148">
        <f>IF(U164="zákl. přenesená",N164,0)</f>
        <v>0</v>
      </c>
      <c r="BH164" s="148">
        <f>IF(U164="sníž. přenesená",N164,0)</f>
        <v>0</v>
      </c>
      <c r="BI164" s="148">
        <f>IF(U164="nulová",N164,0)</f>
        <v>0</v>
      </c>
      <c r="BJ164" s="18" t="s">
        <v>79</v>
      </c>
      <c r="BK164" s="148">
        <f>ROUND(L164*K164,2)</f>
        <v>0</v>
      </c>
      <c r="BL164" s="18" t="s">
        <v>149</v>
      </c>
      <c r="BM164" s="18" t="s">
        <v>335</v>
      </c>
    </row>
    <row r="165" spans="2:65" s="11" customFormat="1" ht="22.5" customHeight="1" x14ac:dyDescent="0.3">
      <c r="B165" s="156"/>
      <c r="C165" s="157"/>
      <c r="D165" s="157"/>
      <c r="E165" s="158" t="s">
        <v>3</v>
      </c>
      <c r="F165" s="268" t="s">
        <v>336</v>
      </c>
      <c r="G165" s="269"/>
      <c r="H165" s="269"/>
      <c r="I165" s="269"/>
      <c r="J165" s="157"/>
      <c r="K165" s="159" t="s">
        <v>3</v>
      </c>
      <c r="L165" s="157"/>
      <c r="M165" s="157"/>
      <c r="N165" s="157"/>
      <c r="O165" s="157"/>
      <c r="P165" s="157"/>
      <c r="Q165" s="157"/>
      <c r="R165" s="160"/>
      <c r="T165" s="161"/>
      <c r="U165" s="157"/>
      <c r="V165" s="157"/>
      <c r="W165" s="157"/>
      <c r="X165" s="157"/>
      <c r="Y165" s="157"/>
      <c r="Z165" s="157"/>
      <c r="AA165" s="162"/>
      <c r="AT165" s="163" t="s">
        <v>195</v>
      </c>
      <c r="AU165" s="163" t="s">
        <v>82</v>
      </c>
      <c r="AV165" s="11" t="s">
        <v>79</v>
      </c>
      <c r="AW165" s="11" t="s">
        <v>30</v>
      </c>
      <c r="AX165" s="11" t="s">
        <v>72</v>
      </c>
      <c r="AY165" s="163" t="s">
        <v>136</v>
      </c>
    </row>
    <row r="166" spans="2:65" s="12" customFormat="1" ht="22.5" customHeight="1" x14ac:dyDescent="0.3">
      <c r="B166" s="164"/>
      <c r="C166" s="165"/>
      <c r="D166" s="165"/>
      <c r="E166" s="166" t="s">
        <v>3</v>
      </c>
      <c r="F166" s="262" t="s">
        <v>337</v>
      </c>
      <c r="G166" s="261"/>
      <c r="H166" s="261"/>
      <c r="I166" s="261"/>
      <c r="J166" s="165"/>
      <c r="K166" s="167">
        <v>33.354999999999997</v>
      </c>
      <c r="L166" s="165"/>
      <c r="M166" s="165"/>
      <c r="N166" s="165"/>
      <c r="O166" s="165"/>
      <c r="P166" s="165"/>
      <c r="Q166" s="165"/>
      <c r="R166" s="168"/>
      <c r="T166" s="169"/>
      <c r="U166" s="165"/>
      <c r="V166" s="165"/>
      <c r="W166" s="165"/>
      <c r="X166" s="165"/>
      <c r="Y166" s="165"/>
      <c r="Z166" s="165"/>
      <c r="AA166" s="170"/>
      <c r="AT166" s="171" t="s">
        <v>195</v>
      </c>
      <c r="AU166" s="171" t="s">
        <v>82</v>
      </c>
      <c r="AV166" s="12" t="s">
        <v>82</v>
      </c>
      <c r="AW166" s="12" t="s">
        <v>30</v>
      </c>
      <c r="AX166" s="12" t="s">
        <v>72</v>
      </c>
      <c r="AY166" s="171" t="s">
        <v>136</v>
      </c>
    </row>
    <row r="167" spans="2:65" s="13" customFormat="1" ht="22.5" customHeight="1" x14ac:dyDescent="0.3">
      <c r="B167" s="172"/>
      <c r="C167" s="173"/>
      <c r="D167" s="173"/>
      <c r="E167" s="174" t="s">
        <v>3</v>
      </c>
      <c r="F167" s="263" t="s">
        <v>197</v>
      </c>
      <c r="G167" s="264"/>
      <c r="H167" s="264"/>
      <c r="I167" s="264"/>
      <c r="J167" s="173"/>
      <c r="K167" s="175">
        <v>33.354999999999997</v>
      </c>
      <c r="L167" s="173"/>
      <c r="M167" s="173"/>
      <c r="N167" s="173"/>
      <c r="O167" s="173"/>
      <c r="P167" s="173"/>
      <c r="Q167" s="173"/>
      <c r="R167" s="176"/>
      <c r="T167" s="177"/>
      <c r="U167" s="173"/>
      <c r="V167" s="173"/>
      <c r="W167" s="173"/>
      <c r="X167" s="173"/>
      <c r="Y167" s="173"/>
      <c r="Z167" s="173"/>
      <c r="AA167" s="178"/>
      <c r="AT167" s="179" t="s">
        <v>195</v>
      </c>
      <c r="AU167" s="179" t="s">
        <v>82</v>
      </c>
      <c r="AV167" s="13" t="s">
        <v>149</v>
      </c>
      <c r="AW167" s="13" t="s">
        <v>30</v>
      </c>
      <c r="AX167" s="13" t="s">
        <v>79</v>
      </c>
      <c r="AY167" s="179" t="s">
        <v>136</v>
      </c>
    </row>
    <row r="168" spans="2:65" s="1" customFormat="1" ht="22.5" customHeight="1" x14ac:dyDescent="0.3">
      <c r="B168" s="139"/>
      <c r="C168" s="140" t="s">
        <v>168</v>
      </c>
      <c r="D168" s="140" t="s">
        <v>137</v>
      </c>
      <c r="E168" s="141" t="s">
        <v>338</v>
      </c>
      <c r="F168" s="243" t="s">
        <v>339</v>
      </c>
      <c r="G168" s="244"/>
      <c r="H168" s="244"/>
      <c r="I168" s="244"/>
      <c r="J168" s="142" t="s">
        <v>231</v>
      </c>
      <c r="K168" s="143">
        <v>33.354999999999997</v>
      </c>
      <c r="L168" s="245">
        <v>0</v>
      </c>
      <c r="M168" s="244"/>
      <c r="N168" s="245">
        <f>ROUND(L168*K168,2)</f>
        <v>0</v>
      </c>
      <c r="O168" s="244"/>
      <c r="P168" s="244"/>
      <c r="Q168" s="244"/>
      <c r="R168" s="144"/>
      <c r="T168" s="145" t="s">
        <v>3</v>
      </c>
      <c r="U168" s="41" t="s">
        <v>37</v>
      </c>
      <c r="V168" s="146">
        <v>8.9999999999999993E-3</v>
      </c>
      <c r="W168" s="146">
        <f>V168*K168</f>
        <v>0.30019499999999993</v>
      </c>
      <c r="X168" s="146">
        <v>0</v>
      </c>
      <c r="Y168" s="146">
        <f>X168*K168</f>
        <v>0</v>
      </c>
      <c r="Z168" s="146">
        <v>0</v>
      </c>
      <c r="AA168" s="147">
        <f>Z168*K168</f>
        <v>0</v>
      </c>
      <c r="AR168" s="18" t="s">
        <v>149</v>
      </c>
      <c r="AT168" s="18" t="s">
        <v>137</v>
      </c>
      <c r="AU168" s="18" t="s">
        <v>82</v>
      </c>
      <c r="AY168" s="18" t="s">
        <v>136</v>
      </c>
      <c r="BE168" s="148">
        <f>IF(U168="základní",N168,0)</f>
        <v>0</v>
      </c>
      <c r="BF168" s="148">
        <f>IF(U168="snížená",N168,0)</f>
        <v>0</v>
      </c>
      <c r="BG168" s="148">
        <f>IF(U168="zákl. přenesená",N168,0)</f>
        <v>0</v>
      </c>
      <c r="BH168" s="148">
        <f>IF(U168="sníž. přenesená",N168,0)</f>
        <v>0</v>
      </c>
      <c r="BI168" s="148">
        <f>IF(U168="nulová",N168,0)</f>
        <v>0</v>
      </c>
      <c r="BJ168" s="18" t="s">
        <v>79</v>
      </c>
      <c r="BK168" s="148">
        <f>ROUND(L168*K168,2)</f>
        <v>0</v>
      </c>
      <c r="BL168" s="18" t="s">
        <v>149</v>
      </c>
      <c r="BM168" s="18" t="s">
        <v>340</v>
      </c>
    </row>
    <row r="169" spans="2:65" s="1" customFormat="1" ht="22.5" customHeight="1" x14ac:dyDescent="0.3">
      <c r="B169" s="139"/>
      <c r="C169" s="140" t="s">
        <v>172</v>
      </c>
      <c r="D169" s="140" t="s">
        <v>137</v>
      </c>
      <c r="E169" s="141" t="s">
        <v>338</v>
      </c>
      <c r="F169" s="243" t="s">
        <v>339</v>
      </c>
      <c r="G169" s="244"/>
      <c r="H169" s="244"/>
      <c r="I169" s="244"/>
      <c r="J169" s="142" t="s">
        <v>231</v>
      </c>
      <c r="K169" s="143">
        <v>444.26400000000001</v>
      </c>
      <c r="L169" s="245">
        <v>0</v>
      </c>
      <c r="M169" s="244"/>
      <c r="N169" s="245">
        <f>ROUND(L169*K169,2)</f>
        <v>0</v>
      </c>
      <c r="O169" s="244"/>
      <c r="P169" s="244"/>
      <c r="Q169" s="244"/>
      <c r="R169" s="144"/>
      <c r="T169" s="145" t="s">
        <v>3</v>
      </c>
      <c r="U169" s="41" t="s">
        <v>37</v>
      </c>
      <c r="V169" s="146">
        <v>8.9999999999999993E-3</v>
      </c>
      <c r="W169" s="146">
        <f>V169*K169</f>
        <v>3.9983759999999999</v>
      </c>
      <c r="X169" s="146">
        <v>0</v>
      </c>
      <c r="Y169" s="146">
        <f>X169*K169</f>
        <v>0</v>
      </c>
      <c r="Z169" s="146">
        <v>0</v>
      </c>
      <c r="AA169" s="147">
        <f>Z169*K169</f>
        <v>0</v>
      </c>
      <c r="AR169" s="18" t="s">
        <v>149</v>
      </c>
      <c r="AT169" s="18" t="s">
        <v>137</v>
      </c>
      <c r="AU169" s="18" t="s">
        <v>82</v>
      </c>
      <c r="AY169" s="18" t="s">
        <v>136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18" t="s">
        <v>79</v>
      </c>
      <c r="BK169" s="148">
        <f>ROUND(L169*K169,2)</f>
        <v>0</v>
      </c>
      <c r="BL169" s="18" t="s">
        <v>149</v>
      </c>
      <c r="BM169" s="18" t="s">
        <v>341</v>
      </c>
    </row>
    <row r="170" spans="2:65" s="1" customFormat="1" ht="31.5" customHeight="1" x14ac:dyDescent="0.3">
      <c r="B170" s="139"/>
      <c r="C170" s="140" t="s">
        <v>176</v>
      </c>
      <c r="D170" s="140" t="s">
        <v>137</v>
      </c>
      <c r="E170" s="141" t="s">
        <v>342</v>
      </c>
      <c r="F170" s="243" t="s">
        <v>343</v>
      </c>
      <c r="G170" s="244"/>
      <c r="H170" s="244"/>
      <c r="I170" s="244"/>
      <c r="J170" s="142" t="s">
        <v>262</v>
      </c>
      <c r="K170" s="143">
        <v>932.95399999999995</v>
      </c>
      <c r="L170" s="245">
        <v>0</v>
      </c>
      <c r="M170" s="244"/>
      <c r="N170" s="245">
        <f>ROUND(L170*K170,2)</f>
        <v>0</v>
      </c>
      <c r="O170" s="244"/>
      <c r="P170" s="244"/>
      <c r="Q170" s="244"/>
      <c r="R170" s="144"/>
      <c r="T170" s="145" t="s">
        <v>3</v>
      </c>
      <c r="U170" s="41" t="s">
        <v>37</v>
      </c>
      <c r="V170" s="146">
        <v>0</v>
      </c>
      <c r="W170" s="146">
        <f>V170*K170</f>
        <v>0</v>
      </c>
      <c r="X170" s="146">
        <v>0</v>
      </c>
      <c r="Y170" s="146">
        <f>X170*K170</f>
        <v>0</v>
      </c>
      <c r="Z170" s="146">
        <v>0</v>
      </c>
      <c r="AA170" s="147">
        <f>Z170*K170</f>
        <v>0</v>
      </c>
      <c r="AR170" s="18" t="s">
        <v>149</v>
      </c>
      <c r="AT170" s="18" t="s">
        <v>137</v>
      </c>
      <c r="AU170" s="18" t="s">
        <v>82</v>
      </c>
      <c r="AY170" s="18" t="s">
        <v>136</v>
      </c>
      <c r="BE170" s="148">
        <f>IF(U170="základní",N170,0)</f>
        <v>0</v>
      </c>
      <c r="BF170" s="148">
        <f>IF(U170="snížená",N170,0)</f>
        <v>0</v>
      </c>
      <c r="BG170" s="148">
        <f>IF(U170="zákl. přenesená",N170,0)</f>
        <v>0</v>
      </c>
      <c r="BH170" s="148">
        <f>IF(U170="sníž. přenesená",N170,0)</f>
        <v>0</v>
      </c>
      <c r="BI170" s="148">
        <f>IF(U170="nulová",N170,0)</f>
        <v>0</v>
      </c>
      <c r="BJ170" s="18" t="s">
        <v>79</v>
      </c>
      <c r="BK170" s="148">
        <f>ROUND(L170*K170,2)</f>
        <v>0</v>
      </c>
      <c r="BL170" s="18" t="s">
        <v>149</v>
      </c>
      <c r="BM170" s="18" t="s">
        <v>344</v>
      </c>
    </row>
    <row r="171" spans="2:65" s="12" customFormat="1" ht="22.5" customHeight="1" x14ac:dyDescent="0.3">
      <c r="B171" s="164"/>
      <c r="C171" s="165"/>
      <c r="D171" s="165"/>
      <c r="E171" s="166" t="s">
        <v>3</v>
      </c>
      <c r="F171" s="260" t="s">
        <v>345</v>
      </c>
      <c r="G171" s="261"/>
      <c r="H171" s="261"/>
      <c r="I171" s="261"/>
      <c r="J171" s="165"/>
      <c r="K171" s="167">
        <v>932.95399999999995</v>
      </c>
      <c r="L171" s="165"/>
      <c r="M171" s="165"/>
      <c r="N171" s="165"/>
      <c r="O171" s="165"/>
      <c r="P171" s="165"/>
      <c r="Q171" s="165"/>
      <c r="R171" s="168"/>
      <c r="T171" s="169"/>
      <c r="U171" s="165"/>
      <c r="V171" s="165"/>
      <c r="W171" s="165"/>
      <c r="X171" s="165"/>
      <c r="Y171" s="165"/>
      <c r="Z171" s="165"/>
      <c r="AA171" s="170"/>
      <c r="AT171" s="171" t="s">
        <v>195</v>
      </c>
      <c r="AU171" s="171" t="s">
        <v>82</v>
      </c>
      <c r="AV171" s="12" t="s">
        <v>82</v>
      </c>
      <c r="AW171" s="12" t="s">
        <v>30</v>
      </c>
      <c r="AX171" s="12" t="s">
        <v>72</v>
      </c>
      <c r="AY171" s="171" t="s">
        <v>136</v>
      </c>
    </row>
    <row r="172" spans="2:65" s="13" customFormat="1" ht="22.5" customHeight="1" x14ac:dyDescent="0.3">
      <c r="B172" s="172"/>
      <c r="C172" s="173"/>
      <c r="D172" s="173"/>
      <c r="E172" s="174" t="s">
        <v>3</v>
      </c>
      <c r="F172" s="263" t="s">
        <v>197</v>
      </c>
      <c r="G172" s="264"/>
      <c r="H172" s="264"/>
      <c r="I172" s="264"/>
      <c r="J172" s="173"/>
      <c r="K172" s="175">
        <v>932.95399999999995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195</v>
      </c>
      <c r="AU172" s="179" t="s">
        <v>82</v>
      </c>
      <c r="AV172" s="13" t="s">
        <v>149</v>
      </c>
      <c r="AW172" s="13" t="s">
        <v>30</v>
      </c>
      <c r="AX172" s="13" t="s">
        <v>79</v>
      </c>
      <c r="AY172" s="179" t="s">
        <v>136</v>
      </c>
    </row>
    <row r="173" spans="2:65" s="1" customFormat="1" ht="31.5" customHeight="1" x14ac:dyDescent="0.3">
      <c r="B173" s="139"/>
      <c r="C173" s="140" t="s">
        <v>346</v>
      </c>
      <c r="D173" s="140" t="s">
        <v>137</v>
      </c>
      <c r="E173" s="141" t="s">
        <v>347</v>
      </c>
      <c r="F173" s="243" t="s">
        <v>348</v>
      </c>
      <c r="G173" s="244"/>
      <c r="H173" s="244"/>
      <c r="I173" s="244"/>
      <c r="J173" s="142" t="s">
        <v>192</v>
      </c>
      <c r="K173" s="143">
        <v>233</v>
      </c>
      <c r="L173" s="245">
        <v>0</v>
      </c>
      <c r="M173" s="244"/>
      <c r="N173" s="245">
        <f>ROUND(L173*K173,2)</f>
        <v>0</v>
      </c>
      <c r="O173" s="244"/>
      <c r="P173" s="244"/>
      <c r="Q173" s="244"/>
      <c r="R173" s="144"/>
      <c r="T173" s="145" t="s">
        <v>3</v>
      </c>
      <c r="U173" s="41" t="s">
        <v>37</v>
      </c>
      <c r="V173" s="146">
        <v>0.41599999999999998</v>
      </c>
      <c r="W173" s="146">
        <f>V173*K173</f>
        <v>96.927999999999997</v>
      </c>
      <c r="X173" s="146">
        <v>0</v>
      </c>
      <c r="Y173" s="146">
        <f>X173*K173</f>
        <v>0</v>
      </c>
      <c r="Z173" s="146">
        <v>0</v>
      </c>
      <c r="AA173" s="147">
        <f>Z173*K173</f>
        <v>0</v>
      </c>
      <c r="AR173" s="18" t="s">
        <v>149</v>
      </c>
      <c r="AT173" s="18" t="s">
        <v>137</v>
      </c>
      <c r="AU173" s="18" t="s">
        <v>82</v>
      </c>
      <c r="AY173" s="18" t="s">
        <v>136</v>
      </c>
      <c r="BE173" s="148">
        <f>IF(U173="základní",N173,0)</f>
        <v>0</v>
      </c>
      <c r="BF173" s="148">
        <f>IF(U173="snížená",N173,0)</f>
        <v>0</v>
      </c>
      <c r="BG173" s="148">
        <f>IF(U173="zákl. přenesená",N173,0)</f>
        <v>0</v>
      </c>
      <c r="BH173" s="148">
        <f>IF(U173="sníž. přenesená",N173,0)</f>
        <v>0</v>
      </c>
      <c r="BI173" s="148">
        <f>IF(U173="nulová",N173,0)</f>
        <v>0</v>
      </c>
      <c r="BJ173" s="18" t="s">
        <v>79</v>
      </c>
      <c r="BK173" s="148">
        <f>ROUND(L173*K173,2)</f>
        <v>0</v>
      </c>
      <c r="BL173" s="18" t="s">
        <v>149</v>
      </c>
      <c r="BM173" s="18" t="s">
        <v>349</v>
      </c>
    </row>
    <row r="174" spans="2:65" s="11" customFormat="1" ht="22.5" customHeight="1" x14ac:dyDescent="0.3">
      <c r="B174" s="156"/>
      <c r="C174" s="157"/>
      <c r="D174" s="157"/>
      <c r="E174" s="158" t="s">
        <v>3</v>
      </c>
      <c r="F174" s="268" t="s">
        <v>350</v>
      </c>
      <c r="G174" s="269"/>
      <c r="H174" s="269"/>
      <c r="I174" s="269"/>
      <c r="J174" s="157"/>
      <c r="K174" s="159" t="s">
        <v>3</v>
      </c>
      <c r="L174" s="157"/>
      <c r="M174" s="157"/>
      <c r="N174" s="157"/>
      <c r="O174" s="157"/>
      <c r="P174" s="157"/>
      <c r="Q174" s="157"/>
      <c r="R174" s="160"/>
      <c r="T174" s="161"/>
      <c r="U174" s="157"/>
      <c r="V174" s="157"/>
      <c r="W174" s="157"/>
      <c r="X174" s="157"/>
      <c r="Y174" s="157"/>
      <c r="Z174" s="157"/>
      <c r="AA174" s="162"/>
      <c r="AT174" s="163" t="s">
        <v>195</v>
      </c>
      <c r="AU174" s="163" t="s">
        <v>82</v>
      </c>
      <c r="AV174" s="11" t="s">
        <v>79</v>
      </c>
      <c r="AW174" s="11" t="s">
        <v>30</v>
      </c>
      <c r="AX174" s="11" t="s">
        <v>72</v>
      </c>
      <c r="AY174" s="163" t="s">
        <v>136</v>
      </c>
    </row>
    <row r="175" spans="2:65" s="12" customFormat="1" ht="22.5" customHeight="1" x14ac:dyDescent="0.3">
      <c r="B175" s="164"/>
      <c r="C175" s="165"/>
      <c r="D175" s="165"/>
      <c r="E175" s="166" t="s">
        <v>3</v>
      </c>
      <c r="F175" s="262" t="s">
        <v>351</v>
      </c>
      <c r="G175" s="261"/>
      <c r="H175" s="261"/>
      <c r="I175" s="261"/>
      <c r="J175" s="165"/>
      <c r="K175" s="167">
        <v>233</v>
      </c>
      <c r="L175" s="165"/>
      <c r="M175" s="165"/>
      <c r="N175" s="165"/>
      <c r="O175" s="165"/>
      <c r="P175" s="165"/>
      <c r="Q175" s="165"/>
      <c r="R175" s="168"/>
      <c r="T175" s="169"/>
      <c r="U175" s="165"/>
      <c r="V175" s="165"/>
      <c r="W175" s="165"/>
      <c r="X175" s="165"/>
      <c r="Y175" s="165"/>
      <c r="Z175" s="165"/>
      <c r="AA175" s="170"/>
      <c r="AT175" s="171" t="s">
        <v>195</v>
      </c>
      <c r="AU175" s="171" t="s">
        <v>82</v>
      </c>
      <c r="AV175" s="12" t="s">
        <v>82</v>
      </c>
      <c r="AW175" s="12" t="s">
        <v>30</v>
      </c>
      <c r="AX175" s="12" t="s">
        <v>72</v>
      </c>
      <c r="AY175" s="171" t="s">
        <v>136</v>
      </c>
    </row>
    <row r="176" spans="2:65" s="13" customFormat="1" ht="22.5" customHeight="1" x14ac:dyDescent="0.3">
      <c r="B176" s="172"/>
      <c r="C176" s="173"/>
      <c r="D176" s="173"/>
      <c r="E176" s="174" t="s">
        <v>3</v>
      </c>
      <c r="F176" s="263" t="s">
        <v>197</v>
      </c>
      <c r="G176" s="264"/>
      <c r="H176" s="264"/>
      <c r="I176" s="264"/>
      <c r="J176" s="173"/>
      <c r="K176" s="175">
        <v>233</v>
      </c>
      <c r="L176" s="173"/>
      <c r="M176" s="173"/>
      <c r="N176" s="173"/>
      <c r="O176" s="173"/>
      <c r="P176" s="173"/>
      <c r="Q176" s="173"/>
      <c r="R176" s="176"/>
      <c r="T176" s="177"/>
      <c r="U176" s="173"/>
      <c r="V176" s="173"/>
      <c r="W176" s="173"/>
      <c r="X176" s="173"/>
      <c r="Y176" s="173"/>
      <c r="Z176" s="173"/>
      <c r="AA176" s="178"/>
      <c r="AT176" s="179" t="s">
        <v>195</v>
      </c>
      <c r="AU176" s="179" t="s">
        <v>82</v>
      </c>
      <c r="AV176" s="13" t="s">
        <v>149</v>
      </c>
      <c r="AW176" s="13" t="s">
        <v>30</v>
      </c>
      <c r="AX176" s="13" t="s">
        <v>79</v>
      </c>
      <c r="AY176" s="179" t="s">
        <v>136</v>
      </c>
    </row>
    <row r="177" spans="2:65" s="1" customFormat="1" ht="31.5" customHeight="1" x14ac:dyDescent="0.3">
      <c r="B177" s="139"/>
      <c r="C177" s="140" t="s">
        <v>180</v>
      </c>
      <c r="D177" s="140" t="s">
        <v>137</v>
      </c>
      <c r="E177" s="141" t="s">
        <v>352</v>
      </c>
      <c r="F177" s="243" t="s">
        <v>353</v>
      </c>
      <c r="G177" s="244"/>
      <c r="H177" s="244"/>
      <c r="I177" s="244"/>
      <c r="J177" s="142" t="s">
        <v>192</v>
      </c>
      <c r="K177" s="143">
        <v>66.709999999999994</v>
      </c>
      <c r="L177" s="245">
        <v>0</v>
      </c>
      <c r="M177" s="244"/>
      <c r="N177" s="245">
        <f>ROUND(L177*K177,2)</f>
        <v>0</v>
      </c>
      <c r="O177" s="244"/>
      <c r="P177" s="244"/>
      <c r="Q177" s="244"/>
      <c r="R177" s="144"/>
      <c r="T177" s="145" t="s">
        <v>3</v>
      </c>
      <c r="U177" s="41" t="s">
        <v>37</v>
      </c>
      <c r="V177" s="146">
        <v>0.62</v>
      </c>
      <c r="W177" s="146">
        <f>V177*K177</f>
        <v>41.360199999999999</v>
      </c>
      <c r="X177" s="146">
        <v>0</v>
      </c>
      <c r="Y177" s="146">
        <f>X177*K177</f>
        <v>0</v>
      </c>
      <c r="Z177" s="146">
        <v>0</v>
      </c>
      <c r="AA177" s="147">
        <f>Z177*K177</f>
        <v>0</v>
      </c>
      <c r="AR177" s="18" t="s">
        <v>149</v>
      </c>
      <c r="AT177" s="18" t="s">
        <v>137</v>
      </c>
      <c r="AU177" s="18" t="s">
        <v>82</v>
      </c>
      <c r="AY177" s="18" t="s">
        <v>136</v>
      </c>
      <c r="BE177" s="148">
        <f>IF(U177="základní",N177,0)</f>
        <v>0</v>
      </c>
      <c r="BF177" s="148">
        <f>IF(U177="snížená",N177,0)</f>
        <v>0</v>
      </c>
      <c r="BG177" s="148">
        <f>IF(U177="zákl. přenesená",N177,0)</f>
        <v>0</v>
      </c>
      <c r="BH177" s="148">
        <f>IF(U177="sníž. přenesená",N177,0)</f>
        <v>0</v>
      </c>
      <c r="BI177" s="148">
        <f>IF(U177="nulová",N177,0)</f>
        <v>0</v>
      </c>
      <c r="BJ177" s="18" t="s">
        <v>79</v>
      </c>
      <c r="BK177" s="148">
        <f>ROUND(L177*K177,2)</f>
        <v>0</v>
      </c>
      <c r="BL177" s="18" t="s">
        <v>149</v>
      </c>
      <c r="BM177" s="18" t="s">
        <v>354</v>
      </c>
    </row>
    <row r="178" spans="2:65" s="11" customFormat="1" ht="22.5" customHeight="1" x14ac:dyDescent="0.3">
      <c r="B178" s="156"/>
      <c r="C178" s="157"/>
      <c r="D178" s="157"/>
      <c r="E178" s="158" t="s">
        <v>3</v>
      </c>
      <c r="F178" s="268" t="s">
        <v>305</v>
      </c>
      <c r="G178" s="269"/>
      <c r="H178" s="269"/>
      <c r="I178" s="269"/>
      <c r="J178" s="157"/>
      <c r="K178" s="159" t="s">
        <v>3</v>
      </c>
      <c r="L178" s="157"/>
      <c r="M178" s="157"/>
      <c r="N178" s="157"/>
      <c r="O178" s="157"/>
      <c r="P178" s="157"/>
      <c r="Q178" s="157"/>
      <c r="R178" s="160"/>
      <c r="T178" s="161"/>
      <c r="U178" s="157"/>
      <c r="V178" s="157"/>
      <c r="W178" s="157"/>
      <c r="X178" s="157"/>
      <c r="Y178" s="157"/>
      <c r="Z178" s="157"/>
      <c r="AA178" s="162"/>
      <c r="AT178" s="163" t="s">
        <v>195</v>
      </c>
      <c r="AU178" s="163" t="s">
        <v>82</v>
      </c>
      <c r="AV178" s="11" t="s">
        <v>79</v>
      </c>
      <c r="AW178" s="11" t="s">
        <v>30</v>
      </c>
      <c r="AX178" s="11" t="s">
        <v>72</v>
      </c>
      <c r="AY178" s="163" t="s">
        <v>136</v>
      </c>
    </row>
    <row r="179" spans="2:65" s="12" customFormat="1" ht="22.5" customHeight="1" x14ac:dyDescent="0.3">
      <c r="B179" s="164"/>
      <c r="C179" s="165"/>
      <c r="D179" s="165"/>
      <c r="E179" s="166" t="s">
        <v>3</v>
      </c>
      <c r="F179" s="262" t="s">
        <v>355</v>
      </c>
      <c r="G179" s="261"/>
      <c r="H179" s="261"/>
      <c r="I179" s="261"/>
      <c r="J179" s="165"/>
      <c r="K179" s="167">
        <v>105.93</v>
      </c>
      <c r="L179" s="165"/>
      <c r="M179" s="165"/>
      <c r="N179" s="165"/>
      <c r="O179" s="165"/>
      <c r="P179" s="165"/>
      <c r="Q179" s="165"/>
      <c r="R179" s="168"/>
      <c r="T179" s="169"/>
      <c r="U179" s="165"/>
      <c r="V179" s="165"/>
      <c r="W179" s="165"/>
      <c r="X179" s="165"/>
      <c r="Y179" s="165"/>
      <c r="Z179" s="165"/>
      <c r="AA179" s="170"/>
      <c r="AT179" s="171" t="s">
        <v>195</v>
      </c>
      <c r="AU179" s="171" t="s">
        <v>82</v>
      </c>
      <c r="AV179" s="12" t="s">
        <v>82</v>
      </c>
      <c r="AW179" s="12" t="s">
        <v>30</v>
      </c>
      <c r="AX179" s="12" t="s">
        <v>72</v>
      </c>
      <c r="AY179" s="171" t="s">
        <v>136</v>
      </c>
    </row>
    <row r="180" spans="2:65" s="12" customFormat="1" ht="22.5" customHeight="1" x14ac:dyDescent="0.3">
      <c r="B180" s="164"/>
      <c r="C180" s="165"/>
      <c r="D180" s="165"/>
      <c r="E180" s="166" t="s">
        <v>3</v>
      </c>
      <c r="F180" s="262" t="s">
        <v>356</v>
      </c>
      <c r="G180" s="261"/>
      <c r="H180" s="261"/>
      <c r="I180" s="261"/>
      <c r="J180" s="165"/>
      <c r="K180" s="167">
        <v>-99</v>
      </c>
      <c r="L180" s="165"/>
      <c r="M180" s="165"/>
      <c r="N180" s="165"/>
      <c r="O180" s="165"/>
      <c r="P180" s="165"/>
      <c r="Q180" s="165"/>
      <c r="R180" s="168"/>
      <c r="T180" s="169"/>
      <c r="U180" s="165"/>
      <c r="V180" s="165"/>
      <c r="W180" s="165"/>
      <c r="X180" s="165"/>
      <c r="Y180" s="165"/>
      <c r="Z180" s="165"/>
      <c r="AA180" s="170"/>
      <c r="AT180" s="171" t="s">
        <v>195</v>
      </c>
      <c r="AU180" s="171" t="s">
        <v>82</v>
      </c>
      <c r="AV180" s="12" t="s">
        <v>82</v>
      </c>
      <c r="AW180" s="12" t="s">
        <v>30</v>
      </c>
      <c r="AX180" s="12" t="s">
        <v>72</v>
      </c>
      <c r="AY180" s="171" t="s">
        <v>136</v>
      </c>
    </row>
    <row r="181" spans="2:65" s="11" customFormat="1" ht="22.5" customHeight="1" x14ac:dyDescent="0.3">
      <c r="B181" s="156"/>
      <c r="C181" s="157"/>
      <c r="D181" s="157"/>
      <c r="E181" s="158" t="s">
        <v>3</v>
      </c>
      <c r="F181" s="270" t="s">
        <v>307</v>
      </c>
      <c r="G181" s="269"/>
      <c r="H181" s="269"/>
      <c r="I181" s="269"/>
      <c r="J181" s="157"/>
      <c r="K181" s="159" t="s">
        <v>3</v>
      </c>
      <c r="L181" s="157"/>
      <c r="M181" s="157"/>
      <c r="N181" s="157"/>
      <c r="O181" s="157"/>
      <c r="P181" s="157"/>
      <c r="Q181" s="157"/>
      <c r="R181" s="160"/>
      <c r="T181" s="161"/>
      <c r="U181" s="157"/>
      <c r="V181" s="157"/>
      <c r="W181" s="157"/>
      <c r="X181" s="157"/>
      <c r="Y181" s="157"/>
      <c r="Z181" s="157"/>
      <c r="AA181" s="162"/>
      <c r="AT181" s="163" t="s">
        <v>195</v>
      </c>
      <c r="AU181" s="163" t="s">
        <v>82</v>
      </c>
      <c r="AV181" s="11" t="s">
        <v>79</v>
      </c>
      <c r="AW181" s="11" t="s">
        <v>30</v>
      </c>
      <c r="AX181" s="11" t="s">
        <v>72</v>
      </c>
      <c r="AY181" s="163" t="s">
        <v>136</v>
      </c>
    </row>
    <row r="182" spans="2:65" s="12" customFormat="1" ht="22.5" customHeight="1" x14ac:dyDescent="0.3">
      <c r="B182" s="164"/>
      <c r="C182" s="165"/>
      <c r="D182" s="165"/>
      <c r="E182" s="166" t="s">
        <v>3</v>
      </c>
      <c r="F182" s="262" t="s">
        <v>357</v>
      </c>
      <c r="G182" s="261"/>
      <c r="H182" s="261"/>
      <c r="I182" s="261"/>
      <c r="J182" s="165"/>
      <c r="K182" s="167">
        <v>573.52</v>
      </c>
      <c r="L182" s="165"/>
      <c r="M182" s="165"/>
      <c r="N182" s="165"/>
      <c r="O182" s="165"/>
      <c r="P182" s="165"/>
      <c r="Q182" s="165"/>
      <c r="R182" s="168"/>
      <c r="T182" s="169"/>
      <c r="U182" s="165"/>
      <c r="V182" s="165"/>
      <c r="W182" s="165"/>
      <c r="X182" s="165"/>
      <c r="Y182" s="165"/>
      <c r="Z182" s="165"/>
      <c r="AA182" s="170"/>
      <c r="AT182" s="171" t="s">
        <v>195</v>
      </c>
      <c r="AU182" s="171" t="s">
        <v>82</v>
      </c>
      <c r="AV182" s="12" t="s">
        <v>82</v>
      </c>
      <c r="AW182" s="12" t="s">
        <v>30</v>
      </c>
      <c r="AX182" s="12" t="s">
        <v>72</v>
      </c>
      <c r="AY182" s="171" t="s">
        <v>136</v>
      </c>
    </row>
    <row r="183" spans="2:65" s="12" customFormat="1" ht="22.5" customHeight="1" x14ac:dyDescent="0.3">
      <c r="B183" s="164"/>
      <c r="C183" s="165"/>
      <c r="D183" s="165"/>
      <c r="E183" s="166" t="s">
        <v>3</v>
      </c>
      <c r="F183" s="262" t="s">
        <v>358</v>
      </c>
      <c r="G183" s="261"/>
      <c r="H183" s="261"/>
      <c r="I183" s="261"/>
      <c r="J183" s="165"/>
      <c r="K183" s="167">
        <v>-536</v>
      </c>
      <c r="L183" s="165"/>
      <c r="M183" s="165"/>
      <c r="N183" s="165"/>
      <c r="O183" s="165"/>
      <c r="P183" s="165"/>
      <c r="Q183" s="165"/>
      <c r="R183" s="168"/>
      <c r="T183" s="169"/>
      <c r="U183" s="165"/>
      <c r="V183" s="165"/>
      <c r="W183" s="165"/>
      <c r="X183" s="165"/>
      <c r="Y183" s="165"/>
      <c r="Z183" s="165"/>
      <c r="AA183" s="170"/>
      <c r="AT183" s="171" t="s">
        <v>195</v>
      </c>
      <c r="AU183" s="171" t="s">
        <v>82</v>
      </c>
      <c r="AV183" s="12" t="s">
        <v>82</v>
      </c>
      <c r="AW183" s="12" t="s">
        <v>30</v>
      </c>
      <c r="AX183" s="12" t="s">
        <v>72</v>
      </c>
      <c r="AY183" s="171" t="s">
        <v>136</v>
      </c>
    </row>
    <row r="184" spans="2:65" s="11" customFormat="1" ht="22.5" customHeight="1" x14ac:dyDescent="0.3">
      <c r="B184" s="156"/>
      <c r="C184" s="157"/>
      <c r="D184" s="157"/>
      <c r="E184" s="158" t="s">
        <v>3</v>
      </c>
      <c r="F184" s="270" t="s">
        <v>309</v>
      </c>
      <c r="G184" s="269"/>
      <c r="H184" s="269"/>
      <c r="I184" s="269"/>
      <c r="J184" s="157"/>
      <c r="K184" s="159" t="s">
        <v>3</v>
      </c>
      <c r="L184" s="157"/>
      <c r="M184" s="157"/>
      <c r="N184" s="157"/>
      <c r="O184" s="157"/>
      <c r="P184" s="157"/>
      <c r="Q184" s="157"/>
      <c r="R184" s="160"/>
      <c r="T184" s="161"/>
      <c r="U184" s="157"/>
      <c r="V184" s="157"/>
      <c r="W184" s="157"/>
      <c r="X184" s="157"/>
      <c r="Y184" s="157"/>
      <c r="Z184" s="157"/>
      <c r="AA184" s="162"/>
      <c r="AT184" s="163" t="s">
        <v>195</v>
      </c>
      <c r="AU184" s="163" t="s">
        <v>82</v>
      </c>
      <c r="AV184" s="11" t="s">
        <v>79</v>
      </c>
      <c r="AW184" s="11" t="s">
        <v>30</v>
      </c>
      <c r="AX184" s="11" t="s">
        <v>72</v>
      </c>
      <c r="AY184" s="163" t="s">
        <v>136</v>
      </c>
    </row>
    <row r="185" spans="2:65" s="12" customFormat="1" ht="22.5" customHeight="1" x14ac:dyDescent="0.3">
      <c r="B185" s="164"/>
      <c r="C185" s="165"/>
      <c r="D185" s="165"/>
      <c r="E185" s="166" t="s">
        <v>3</v>
      </c>
      <c r="F185" s="262" t="s">
        <v>359</v>
      </c>
      <c r="G185" s="261"/>
      <c r="H185" s="261"/>
      <c r="I185" s="261"/>
      <c r="J185" s="165"/>
      <c r="K185" s="167">
        <v>340.26</v>
      </c>
      <c r="L185" s="165"/>
      <c r="M185" s="165"/>
      <c r="N185" s="165"/>
      <c r="O185" s="165"/>
      <c r="P185" s="165"/>
      <c r="Q185" s="165"/>
      <c r="R185" s="168"/>
      <c r="T185" s="169"/>
      <c r="U185" s="165"/>
      <c r="V185" s="165"/>
      <c r="W185" s="165"/>
      <c r="X185" s="165"/>
      <c r="Y185" s="165"/>
      <c r="Z185" s="165"/>
      <c r="AA185" s="170"/>
      <c r="AT185" s="171" t="s">
        <v>195</v>
      </c>
      <c r="AU185" s="171" t="s">
        <v>82</v>
      </c>
      <c r="AV185" s="12" t="s">
        <v>82</v>
      </c>
      <c r="AW185" s="12" t="s">
        <v>30</v>
      </c>
      <c r="AX185" s="12" t="s">
        <v>72</v>
      </c>
      <c r="AY185" s="171" t="s">
        <v>136</v>
      </c>
    </row>
    <row r="186" spans="2:65" s="12" customFormat="1" ht="22.5" customHeight="1" x14ac:dyDescent="0.3">
      <c r="B186" s="164"/>
      <c r="C186" s="165"/>
      <c r="D186" s="165"/>
      <c r="E186" s="166" t="s">
        <v>3</v>
      </c>
      <c r="F186" s="262" t="s">
        <v>360</v>
      </c>
      <c r="G186" s="261"/>
      <c r="H186" s="261"/>
      <c r="I186" s="261"/>
      <c r="J186" s="165"/>
      <c r="K186" s="167">
        <v>-318</v>
      </c>
      <c r="L186" s="165"/>
      <c r="M186" s="165"/>
      <c r="N186" s="165"/>
      <c r="O186" s="165"/>
      <c r="P186" s="165"/>
      <c r="Q186" s="165"/>
      <c r="R186" s="168"/>
      <c r="T186" s="169"/>
      <c r="U186" s="165"/>
      <c r="V186" s="165"/>
      <c r="W186" s="165"/>
      <c r="X186" s="165"/>
      <c r="Y186" s="165"/>
      <c r="Z186" s="165"/>
      <c r="AA186" s="170"/>
      <c r="AT186" s="171" t="s">
        <v>195</v>
      </c>
      <c r="AU186" s="171" t="s">
        <v>82</v>
      </c>
      <c r="AV186" s="12" t="s">
        <v>82</v>
      </c>
      <c r="AW186" s="12" t="s">
        <v>30</v>
      </c>
      <c r="AX186" s="12" t="s">
        <v>72</v>
      </c>
      <c r="AY186" s="171" t="s">
        <v>136</v>
      </c>
    </row>
    <row r="187" spans="2:65" s="13" customFormat="1" ht="22.5" customHeight="1" x14ac:dyDescent="0.3">
      <c r="B187" s="172"/>
      <c r="C187" s="173"/>
      <c r="D187" s="173"/>
      <c r="E187" s="174" t="s">
        <v>3</v>
      </c>
      <c r="F187" s="263" t="s">
        <v>197</v>
      </c>
      <c r="G187" s="264"/>
      <c r="H187" s="264"/>
      <c r="I187" s="264"/>
      <c r="J187" s="173"/>
      <c r="K187" s="175">
        <v>66.709999999999994</v>
      </c>
      <c r="L187" s="173"/>
      <c r="M187" s="173"/>
      <c r="N187" s="173"/>
      <c r="O187" s="173"/>
      <c r="P187" s="173"/>
      <c r="Q187" s="173"/>
      <c r="R187" s="176"/>
      <c r="T187" s="177"/>
      <c r="U187" s="173"/>
      <c r="V187" s="173"/>
      <c r="W187" s="173"/>
      <c r="X187" s="173"/>
      <c r="Y187" s="173"/>
      <c r="Z187" s="173"/>
      <c r="AA187" s="178"/>
      <c r="AT187" s="179" t="s">
        <v>195</v>
      </c>
      <c r="AU187" s="179" t="s">
        <v>82</v>
      </c>
      <c r="AV187" s="13" t="s">
        <v>149</v>
      </c>
      <c r="AW187" s="13" t="s">
        <v>30</v>
      </c>
      <c r="AX187" s="13" t="s">
        <v>79</v>
      </c>
      <c r="AY187" s="179" t="s">
        <v>136</v>
      </c>
    </row>
    <row r="188" spans="2:65" s="1" customFormat="1" ht="31.5" customHeight="1" x14ac:dyDescent="0.3">
      <c r="B188" s="139"/>
      <c r="C188" s="140" t="s">
        <v>252</v>
      </c>
      <c r="D188" s="140" t="s">
        <v>137</v>
      </c>
      <c r="E188" s="141" t="s">
        <v>361</v>
      </c>
      <c r="F188" s="243" t="s">
        <v>362</v>
      </c>
      <c r="G188" s="244"/>
      <c r="H188" s="244"/>
      <c r="I188" s="244"/>
      <c r="J188" s="142" t="s">
        <v>192</v>
      </c>
      <c r="K188" s="143">
        <v>829.66</v>
      </c>
      <c r="L188" s="245">
        <v>0</v>
      </c>
      <c r="M188" s="244"/>
      <c r="N188" s="245">
        <f>ROUND(L188*K188,2)</f>
        <v>0</v>
      </c>
      <c r="O188" s="244"/>
      <c r="P188" s="244"/>
      <c r="Q188" s="244"/>
      <c r="R188" s="144"/>
      <c r="T188" s="145" t="s">
        <v>3</v>
      </c>
      <c r="U188" s="41" t="s">
        <v>37</v>
      </c>
      <c r="V188" s="146">
        <v>5.8000000000000003E-2</v>
      </c>
      <c r="W188" s="146">
        <f>V188*K188</f>
        <v>48.120280000000001</v>
      </c>
      <c r="X188" s="146">
        <v>0</v>
      </c>
      <c r="Y188" s="146">
        <f>X188*K188</f>
        <v>0</v>
      </c>
      <c r="Z188" s="146">
        <v>0</v>
      </c>
      <c r="AA188" s="147">
        <f>Z188*K188</f>
        <v>0</v>
      </c>
      <c r="AR188" s="18" t="s">
        <v>149</v>
      </c>
      <c r="AT188" s="18" t="s">
        <v>137</v>
      </c>
      <c r="AU188" s="18" t="s">
        <v>82</v>
      </c>
      <c r="AY188" s="18" t="s">
        <v>136</v>
      </c>
      <c r="BE188" s="148">
        <f>IF(U188="základní",N188,0)</f>
        <v>0</v>
      </c>
      <c r="BF188" s="148">
        <f>IF(U188="snížená",N188,0)</f>
        <v>0</v>
      </c>
      <c r="BG188" s="148">
        <f>IF(U188="zákl. přenesená",N188,0)</f>
        <v>0</v>
      </c>
      <c r="BH188" s="148">
        <f>IF(U188="sníž. přenesená",N188,0)</f>
        <v>0</v>
      </c>
      <c r="BI188" s="148">
        <f>IF(U188="nulová",N188,0)</f>
        <v>0</v>
      </c>
      <c r="BJ188" s="18" t="s">
        <v>79</v>
      </c>
      <c r="BK188" s="148">
        <f>ROUND(L188*K188,2)</f>
        <v>0</v>
      </c>
      <c r="BL188" s="18" t="s">
        <v>149</v>
      </c>
      <c r="BM188" s="18" t="s">
        <v>363</v>
      </c>
    </row>
    <row r="189" spans="2:65" s="12" customFormat="1" ht="22.5" customHeight="1" x14ac:dyDescent="0.3">
      <c r="B189" s="164"/>
      <c r="C189" s="165"/>
      <c r="D189" s="165"/>
      <c r="E189" s="166" t="s">
        <v>3</v>
      </c>
      <c r="F189" s="260" t="s">
        <v>351</v>
      </c>
      <c r="G189" s="261"/>
      <c r="H189" s="261"/>
      <c r="I189" s="261"/>
      <c r="J189" s="165"/>
      <c r="K189" s="167">
        <v>233</v>
      </c>
      <c r="L189" s="165"/>
      <c r="M189" s="165"/>
      <c r="N189" s="165"/>
      <c r="O189" s="165"/>
      <c r="P189" s="165"/>
      <c r="Q189" s="165"/>
      <c r="R189" s="168"/>
      <c r="T189" s="169"/>
      <c r="U189" s="165"/>
      <c r="V189" s="165"/>
      <c r="W189" s="165"/>
      <c r="X189" s="165"/>
      <c r="Y189" s="165"/>
      <c r="Z189" s="165"/>
      <c r="AA189" s="170"/>
      <c r="AT189" s="171" t="s">
        <v>195</v>
      </c>
      <c r="AU189" s="171" t="s">
        <v>82</v>
      </c>
      <c r="AV189" s="12" t="s">
        <v>82</v>
      </c>
      <c r="AW189" s="12" t="s">
        <v>30</v>
      </c>
      <c r="AX189" s="12" t="s">
        <v>72</v>
      </c>
      <c r="AY189" s="171" t="s">
        <v>136</v>
      </c>
    </row>
    <row r="190" spans="2:65" s="12" customFormat="1" ht="22.5" customHeight="1" x14ac:dyDescent="0.3">
      <c r="B190" s="164"/>
      <c r="C190" s="165"/>
      <c r="D190" s="165"/>
      <c r="E190" s="166" t="s">
        <v>3</v>
      </c>
      <c r="F190" s="262" t="s">
        <v>364</v>
      </c>
      <c r="G190" s="261"/>
      <c r="H190" s="261"/>
      <c r="I190" s="261"/>
      <c r="J190" s="165"/>
      <c r="K190" s="167">
        <v>66.709999999999994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195</v>
      </c>
      <c r="AU190" s="171" t="s">
        <v>82</v>
      </c>
      <c r="AV190" s="12" t="s">
        <v>82</v>
      </c>
      <c r="AW190" s="12" t="s">
        <v>30</v>
      </c>
      <c r="AX190" s="12" t="s">
        <v>72</v>
      </c>
      <c r="AY190" s="171" t="s">
        <v>136</v>
      </c>
    </row>
    <row r="191" spans="2:65" s="13" customFormat="1" ht="22.5" customHeight="1" x14ac:dyDescent="0.3">
      <c r="B191" s="172"/>
      <c r="C191" s="173"/>
      <c r="D191" s="173"/>
      <c r="E191" s="174" t="s">
        <v>3</v>
      </c>
      <c r="F191" s="263" t="s">
        <v>197</v>
      </c>
      <c r="G191" s="264"/>
      <c r="H191" s="264"/>
      <c r="I191" s="264"/>
      <c r="J191" s="173"/>
      <c r="K191" s="175">
        <v>299.70999999999998</v>
      </c>
      <c r="L191" s="173"/>
      <c r="M191" s="173"/>
      <c r="N191" s="173"/>
      <c r="O191" s="173"/>
      <c r="P191" s="173"/>
      <c r="Q191" s="173"/>
      <c r="R191" s="176"/>
      <c r="T191" s="177"/>
      <c r="U191" s="173"/>
      <c r="V191" s="173"/>
      <c r="W191" s="173"/>
      <c r="X191" s="173"/>
      <c r="Y191" s="173"/>
      <c r="Z191" s="173"/>
      <c r="AA191" s="178"/>
      <c r="AT191" s="179" t="s">
        <v>195</v>
      </c>
      <c r="AU191" s="179" t="s">
        <v>82</v>
      </c>
      <c r="AV191" s="13" t="s">
        <v>149</v>
      </c>
      <c r="AW191" s="13" t="s">
        <v>30</v>
      </c>
      <c r="AX191" s="13" t="s">
        <v>79</v>
      </c>
      <c r="AY191" s="179" t="s">
        <v>136</v>
      </c>
    </row>
    <row r="192" spans="2:65" s="1" customFormat="1" ht="22.5" customHeight="1" x14ac:dyDescent="0.3">
      <c r="B192" s="139"/>
      <c r="C192" s="188" t="s">
        <v>259</v>
      </c>
      <c r="D192" s="188" t="s">
        <v>365</v>
      </c>
      <c r="E192" s="189" t="s">
        <v>366</v>
      </c>
      <c r="F192" s="271" t="s">
        <v>367</v>
      </c>
      <c r="G192" s="272"/>
      <c r="H192" s="272"/>
      <c r="I192" s="272"/>
      <c r="J192" s="190" t="s">
        <v>368</v>
      </c>
      <c r="K192" s="191">
        <v>12.46</v>
      </c>
      <c r="L192" s="273">
        <v>0</v>
      </c>
      <c r="M192" s="272"/>
      <c r="N192" s="273">
        <f>ROUND(L192*K192,2)</f>
        <v>0</v>
      </c>
      <c r="O192" s="244"/>
      <c r="P192" s="244"/>
      <c r="Q192" s="244"/>
      <c r="R192" s="144"/>
      <c r="T192" s="145" t="s">
        <v>3</v>
      </c>
      <c r="U192" s="41" t="s">
        <v>37</v>
      </c>
      <c r="V192" s="146">
        <v>0</v>
      </c>
      <c r="W192" s="146">
        <f>V192*K192</f>
        <v>0</v>
      </c>
      <c r="X192" s="146">
        <v>1E-3</v>
      </c>
      <c r="Y192" s="146">
        <f>X192*K192</f>
        <v>1.2460000000000001E-2</v>
      </c>
      <c r="Z192" s="146">
        <v>0</v>
      </c>
      <c r="AA192" s="147">
        <f>Z192*K192</f>
        <v>0</v>
      </c>
      <c r="AR192" s="18" t="s">
        <v>164</v>
      </c>
      <c r="AT192" s="18" t="s">
        <v>365</v>
      </c>
      <c r="AU192" s="18" t="s">
        <v>82</v>
      </c>
      <c r="AY192" s="18" t="s">
        <v>136</v>
      </c>
      <c r="BE192" s="148">
        <f>IF(U192="základní",N192,0)</f>
        <v>0</v>
      </c>
      <c r="BF192" s="148">
        <f>IF(U192="snížená",N192,0)</f>
        <v>0</v>
      </c>
      <c r="BG192" s="148">
        <f>IF(U192="zákl. přenesená",N192,0)</f>
        <v>0</v>
      </c>
      <c r="BH192" s="148">
        <f>IF(U192="sníž. přenesená",N192,0)</f>
        <v>0</v>
      </c>
      <c r="BI192" s="148">
        <f>IF(U192="nulová",N192,0)</f>
        <v>0</v>
      </c>
      <c r="BJ192" s="18" t="s">
        <v>79</v>
      </c>
      <c r="BK192" s="148">
        <f>ROUND(L192*K192,2)</f>
        <v>0</v>
      </c>
      <c r="BL192" s="18" t="s">
        <v>149</v>
      </c>
      <c r="BM192" s="18" t="s">
        <v>369</v>
      </c>
    </row>
    <row r="193" spans="2:65" s="1" customFormat="1" ht="22.5" customHeight="1" x14ac:dyDescent="0.3">
      <c r="B193" s="139"/>
      <c r="C193" s="140" t="s">
        <v>9</v>
      </c>
      <c r="D193" s="140" t="s">
        <v>137</v>
      </c>
      <c r="E193" s="141" t="s">
        <v>370</v>
      </c>
      <c r="F193" s="243" t="s">
        <v>371</v>
      </c>
      <c r="G193" s="244"/>
      <c r="H193" s="244"/>
      <c r="I193" s="244"/>
      <c r="J193" s="142" t="s">
        <v>192</v>
      </c>
      <c r="K193" s="143">
        <v>1019.71</v>
      </c>
      <c r="L193" s="245">
        <v>0</v>
      </c>
      <c r="M193" s="244"/>
      <c r="N193" s="245">
        <f>ROUND(L193*K193,2)</f>
        <v>0</v>
      </c>
      <c r="O193" s="244"/>
      <c r="P193" s="244"/>
      <c r="Q193" s="244"/>
      <c r="R193" s="144"/>
      <c r="T193" s="145" t="s">
        <v>3</v>
      </c>
      <c r="U193" s="41" t="s">
        <v>37</v>
      </c>
      <c r="V193" s="146">
        <v>1.7999999999999999E-2</v>
      </c>
      <c r="W193" s="146">
        <f>V193*K193</f>
        <v>18.354779999999998</v>
      </c>
      <c r="X193" s="146">
        <v>0</v>
      </c>
      <c r="Y193" s="146">
        <f>X193*K193</f>
        <v>0</v>
      </c>
      <c r="Z193" s="146">
        <v>0</v>
      </c>
      <c r="AA193" s="147">
        <f>Z193*K193</f>
        <v>0</v>
      </c>
      <c r="AR193" s="18" t="s">
        <v>149</v>
      </c>
      <c r="AT193" s="18" t="s">
        <v>137</v>
      </c>
      <c r="AU193" s="18" t="s">
        <v>82</v>
      </c>
      <c r="AY193" s="18" t="s">
        <v>136</v>
      </c>
      <c r="BE193" s="148">
        <f>IF(U193="základní",N193,0)</f>
        <v>0</v>
      </c>
      <c r="BF193" s="148">
        <f>IF(U193="snížená",N193,0)</f>
        <v>0</v>
      </c>
      <c r="BG193" s="148">
        <f>IF(U193="zákl. přenesená",N193,0)</f>
        <v>0</v>
      </c>
      <c r="BH193" s="148">
        <f>IF(U193="sníž. přenesená",N193,0)</f>
        <v>0</v>
      </c>
      <c r="BI193" s="148">
        <f>IF(U193="nulová",N193,0)</f>
        <v>0</v>
      </c>
      <c r="BJ193" s="18" t="s">
        <v>79</v>
      </c>
      <c r="BK193" s="148">
        <f>ROUND(L193*K193,2)</f>
        <v>0</v>
      </c>
      <c r="BL193" s="18" t="s">
        <v>149</v>
      </c>
      <c r="BM193" s="18" t="s">
        <v>372</v>
      </c>
    </row>
    <row r="194" spans="2:65" s="11" customFormat="1" ht="22.5" customHeight="1" x14ac:dyDescent="0.3">
      <c r="B194" s="156"/>
      <c r="C194" s="157"/>
      <c r="D194" s="157"/>
      <c r="E194" s="158" t="s">
        <v>3</v>
      </c>
      <c r="F194" s="268" t="s">
        <v>309</v>
      </c>
      <c r="G194" s="269"/>
      <c r="H194" s="269"/>
      <c r="I194" s="269"/>
      <c r="J194" s="157"/>
      <c r="K194" s="159" t="s">
        <v>3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195</v>
      </c>
      <c r="AU194" s="163" t="s">
        <v>82</v>
      </c>
      <c r="AV194" s="11" t="s">
        <v>79</v>
      </c>
      <c r="AW194" s="11" t="s">
        <v>30</v>
      </c>
      <c r="AX194" s="11" t="s">
        <v>72</v>
      </c>
      <c r="AY194" s="163" t="s">
        <v>136</v>
      </c>
    </row>
    <row r="195" spans="2:65" s="12" customFormat="1" ht="22.5" customHeight="1" x14ac:dyDescent="0.3">
      <c r="B195" s="164"/>
      <c r="C195" s="165"/>
      <c r="D195" s="165"/>
      <c r="E195" s="166" t="s">
        <v>3</v>
      </c>
      <c r="F195" s="262" t="s">
        <v>359</v>
      </c>
      <c r="G195" s="261"/>
      <c r="H195" s="261"/>
      <c r="I195" s="261"/>
      <c r="J195" s="165"/>
      <c r="K195" s="167">
        <v>340.26</v>
      </c>
      <c r="L195" s="165"/>
      <c r="M195" s="165"/>
      <c r="N195" s="165"/>
      <c r="O195" s="165"/>
      <c r="P195" s="165"/>
      <c r="Q195" s="165"/>
      <c r="R195" s="168"/>
      <c r="T195" s="169"/>
      <c r="U195" s="165"/>
      <c r="V195" s="165"/>
      <c r="W195" s="165"/>
      <c r="X195" s="165"/>
      <c r="Y195" s="165"/>
      <c r="Z195" s="165"/>
      <c r="AA195" s="170"/>
      <c r="AT195" s="171" t="s">
        <v>195</v>
      </c>
      <c r="AU195" s="171" t="s">
        <v>82</v>
      </c>
      <c r="AV195" s="12" t="s">
        <v>82</v>
      </c>
      <c r="AW195" s="12" t="s">
        <v>30</v>
      </c>
      <c r="AX195" s="12" t="s">
        <v>72</v>
      </c>
      <c r="AY195" s="171" t="s">
        <v>136</v>
      </c>
    </row>
    <row r="196" spans="2:65" s="11" customFormat="1" ht="22.5" customHeight="1" x14ac:dyDescent="0.3">
      <c r="B196" s="156"/>
      <c r="C196" s="157"/>
      <c r="D196" s="157"/>
      <c r="E196" s="158" t="s">
        <v>3</v>
      </c>
      <c r="F196" s="270" t="s">
        <v>373</v>
      </c>
      <c r="G196" s="269"/>
      <c r="H196" s="269"/>
      <c r="I196" s="269"/>
      <c r="J196" s="157"/>
      <c r="K196" s="159" t="s">
        <v>3</v>
      </c>
      <c r="L196" s="157"/>
      <c r="M196" s="157"/>
      <c r="N196" s="157"/>
      <c r="O196" s="157"/>
      <c r="P196" s="157"/>
      <c r="Q196" s="157"/>
      <c r="R196" s="160"/>
      <c r="T196" s="161"/>
      <c r="U196" s="157"/>
      <c r="V196" s="157"/>
      <c r="W196" s="157"/>
      <c r="X196" s="157"/>
      <c r="Y196" s="157"/>
      <c r="Z196" s="157"/>
      <c r="AA196" s="162"/>
      <c r="AT196" s="163" t="s">
        <v>195</v>
      </c>
      <c r="AU196" s="163" t="s">
        <v>82</v>
      </c>
      <c r="AV196" s="11" t="s">
        <v>79</v>
      </c>
      <c r="AW196" s="11" t="s">
        <v>30</v>
      </c>
      <c r="AX196" s="11" t="s">
        <v>72</v>
      </c>
      <c r="AY196" s="163" t="s">
        <v>136</v>
      </c>
    </row>
    <row r="197" spans="2:65" s="12" customFormat="1" ht="22.5" customHeight="1" x14ac:dyDescent="0.3">
      <c r="B197" s="164"/>
      <c r="C197" s="165"/>
      <c r="D197" s="165"/>
      <c r="E197" s="166" t="s">
        <v>3</v>
      </c>
      <c r="F197" s="262" t="s">
        <v>355</v>
      </c>
      <c r="G197" s="261"/>
      <c r="H197" s="261"/>
      <c r="I197" s="261"/>
      <c r="J197" s="165"/>
      <c r="K197" s="167">
        <v>105.93</v>
      </c>
      <c r="L197" s="165"/>
      <c r="M197" s="165"/>
      <c r="N197" s="165"/>
      <c r="O197" s="165"/>
      <c r="P197" s="165"/>
      <c r="Q197" s="165"/>
      <c r="R197" s="168"/>
      <c r="T197" s="169"/>
      <c r="U197" s="165"/>
      <c r="V197" s="165"/>
      <c r="W197" s="165"/>
      <c r="X197" s="165"/>
      <c r="Y197" s="165"/>
      <c r="Z197" s="165"/>
      <c r="AA197" s="170"/>
      <c r="AT197" s="171" t="s">
        <v>195</v>
      </c>
      <c r="AU197" s="171" t="s">
        <v>82</v>
      </c>
      <c r="AV197" s="12" t="s">
        <v>82</v>
      </c>
      <c r="AW197" s="12" t="s">
        <v>30</v>
      </c>
      <c r="AX197" s="12" t="s">
        <v>72</v>
      </c>
      <c r="AY197" s="171" t="s">
        <v>136</v>
      </c>
    </row>
    <row r="198" spans="2:65" s="11" customFormat="1" ht="22.5" customHeight="1" x14ac:dyDescent="0.3">
      <c r="B198" s="156"/>
      <c r="C198" s="157"/>
      <c r="D198" s="157"/>
      <c r="E198" s="158" t="s">
        <v>3</v>
      </c>
      <c r="F198" s="270" t="s">
        <v>374</v>
      </c>
      <c r="G198" s="269"/>
      <c r="H198" s="269"/>
      <c r="I198" s="269"/>
      <c r="J198" s="157"/>
      <c r="K198" s="159" t="s">
        <v>3</v>
      </c>
      <c r="L198" s="157"/>
      <c r="M198" s="157"/>
      <c r="N198" s="157"/>
      <c r="O198" s="157"/>
      <c r="P198" s="157"/>
      <c r="Q198" s="157"/>
      <c r="R198" s="160"/>
      <c r="T198" s="161"/>
      <c r="U198" s="157"/>
      <c r="V198" s="157"/>
      <c r="W198" s="157"/>
      <c r="X198" s="157"/>
      <c r="Y198" s="157"/>
      <c r="Z198" s="157"/>
      <c r="AA198" s="162"/>
      <c r="AT198" s="163" t="s">
        <v>195</v>
      </c>
      <c r="AU198" s="163" t="s">
        <v>82</v>
      </c>
      <c r="AV198" s="11" t="s">
        <v>79</v>
      </c>
      <c r="AW198" s="11" t="s">
        <v>30</v>
      </c>
      <c r="AX198" s="11" t="s">
        <v>72</v>
      </c>
      <c r="AY198" s="163" t="s">
        <v>136</v>
      </c>
    </row>
    <row r="199" spans="2:65" s="12" customFormat="1" ht="22.5" customHeight="1" x14ac:dyDescent="0.3">
      <c r="B199" s="164"/>
      <c r="C199" s="165"/>
      <c r="D199" s="165"/>
      <c r="E199" s="166" t="s">
        <v>3</v>
      </c>
      <c r="F199" s="262" t="s">
        <v>357</v>
      </c>
      <c r="G199" s="261"/>
      <c r="H199" s="261"/>
      <c r="I199" s="261"/>
      <c r="J199" s="165"/>
      <c r="K199" s="167">
        <v>573.52</v>
      </c>
      <c r="L199" s="165"/>
      <c r="M199" s="165"/>
      <c r="N199" s="165"/>
      <c r="O199" s="165"/>
      <c r="P199" s="165"/>
      <c r="Q199" s="165"/>
      <c r="R199" s="168"/>
      <c r="T199" s="169"/>
      <c r="U199" s="165"/>
      <c r="V199" s="165"/>
      <c r="W199" s="165"/>
      <c r="X199" s="165"/>
      <c r="Y199" s="165"/>
      <c r="Z199" s="165"/>
      <c r="AA199" s="170"/>
      <c r="AT199" s="171" t="s">
        <v>195</v>
      </c>
      <c r="AU199" s="171" t="s">
        <v>82</v>
      </c>
      <c r="AV199" s="12" t="s">
        <v>82</v>
      </c>
      <c r="AW199" s="12" t="s">
        <v>30</v>
      </c>
      <c r="AX199" s="12" t="s">
        <v>72</v>
      </c>
      <c r="AY199" s="171" t="s">
        <v>136</v>
      </c>
    </row>
    <row r="200" spans="2:65" s="13" customFormat="1" ht="22.5" customHeight="1" x14ac:dyDescent="0.3">
      <c r="B200" s="172"/>
      <c r="C200" s="173"/>
      <c r="D200" s="173"/>
      <c r="E200" s="174" t="s">
        <v>3</v>
      </c>
      <c r="F200" s="263" t="s">
        <v>197</v>
      </c>
      <c r="G200" s="264"/>
      <c r="H200" s="264"/>
      <c r="I200" s="264"/>
      <c r="J200" s="173"/>
      <c r="K200" s="175">
        <v>1019.71</v>
      </c>
      <c r="L200" s="173"/>
      <c r="M200" s="173"/>
      <c r="N200" s="173"/>
      <c r="O200" s="173"/>
      <c r="P200" s="173"/>
      <c r="Q200" s="173"/>
      <c r="R200" s="176"/>
      <c r="T200" s="177"/>
      <c r="U200" s="173"/>
      <c r="V200" s="173"/>
      <c r="W200" s="173"/>
      <c r="X200" s="173"/>
      <c r="Y200" s="173"/>
      <c r="Z200" s="173"/>
      <c r="AA200" s="178"/>
      <c r="AT200" s="179" t="s">
        <v>195</v>
      </c>
      <c r="AU200" s="179" t="s">
        <v>82</v>
      </c>
      <c r="AV200" s="13" t="s">
        <v>149</v>
      </c>
      <c r="AW200" s="13" t="s">
        <v>30</v>
      </c>
      <c r="AX200" s="13" t="s">
        <v>79</v>
      </c>
      <c r="AY200" s="179" t="s">
        <v>136</v>
      </c>
    </row>
    <row r="201" spans="2:65" s="9" customFormat="1" ht="29.85" customHeight="1" x14ac:dyDescent="0.3">
      <c r="B201" s="129"/>
      <c r="C201" s="130"/>
      <c r="D201" s="155" t="s">
        <v>282</v>
      </c>
      <c r="E201" s="155"/>
      <c r="F201" s="155"/>
      <c r="G201" s="155"/>
      <c r="H201" s="155"/>
      <c r="I201" s="155"/>
      <c r="J201" s="155"/>
      <c r="K201" s="155"/>
      <c r="L201" s="155"/>
      <c r="M201" s="155"/>
      <c r="N201" s="266">
        <f>BK201</f>
        <v>0</v>
      </c>
      <c r="O201" s="267"/>
      <c r="P201" s="267"/>
      <c r="Q201" s="267"/>
      <c r="R201" s="132"/>
      <c r="T201" s="133"/>
      <c r="U201" s="130"/>
      <c r="V201" s="130"/>
      <c r="W201" s="134">
        <f>SUM(W202:W209)</f>
        <v>110.22303199999999</v>
      </c>
      <c r="X201" s="130"/>
      <c r="Y201" s="134">
        <f>SUM(Y202:Y209)</f>
        <v>121.98944617490879</v>
      </c>
      <c r="Z201" s="130"/>
      <c r="AA201" s="135">
        <f>SUM(AA202:AA209)</f>
        <v>0</v>
      </c>
      <c r="AR201" s="136" t="s">
        <v>79</v>
      </c>
      <c r="AT201" s="137" t="s">
        <v>71</v>
      </c>
      <c r="AU201" s="137" t="s">
        <v>79</v>
      </c>
      <c r="AY201" s="136" t="s">
        <v>136</v>
      </c>
      <c r="BK201" s="138">
        <f>SUM(BK202:BK209)</f>
        <v>0</v>
      </c>
    </row>
    <row r="202" spans="2:65" s="1" customFormat="1" ht="22.5" customHeight="1" x14ac:dyDescent="0.3">
      <c r="B202" s="139"/>
      <c r="C202" s="140" t="s">
        <v>267</v>
      </c>
      <c r="D202" s="140" t="s">
        <v>137</v>
      </c>
      <c r="E202" s="141" t="s">
        <v>375</v>
      </c>
      <c r="F202" s="243" t="s">
        <v>376</v>
      </c>
      <c r="G202" s="244"/>
      <c r="H202" s="244"/>
      <c r="I202" s="244"/>
      <c r="J202" s="142" t="s">
        <v>231</v>
      </c>
      <c r="K202" s="143">
        <v>49.6</v>
      </c>
      <c r="L202" s="245">
        <v>0</v>
      </c>
      <c r="M202" s="244"/>
      <c r="N202" s="245">
        <f>ROUND(L202*K202,2)</f>
        <v>0</v>
      </c>
      <c r="O202" s="244"/>
      <c r="P202" s="244"/>
      <c r="Q202" s="244"/>
      <c r="R202" s="144"/>
      <c r="T202" s="145" t="s">
        <v>3</v>
      </c>
      <c r="U202" s="41" t="s">
        <v>37</v>
      </c>
      <c r="V202" s="146">
        <v>0.58399999999999996</v>
      </c>
      <c r="W202" s="146">
        <f>V202*K202</f>
        <v>28.9664</v>
      </c>
      <c r="X202" s="146">
        <v>2.4532922039999998</v>
      </c>
      <c r="Y202" s="146">
        <f>X202*K202</f>
        <v>121.68329331839999</v>
      </c>
      <c r="Z202" s="146">
        <v>0</v>
      </c>
      <c r="AA202" s="147">
        <f>Z202*K202</f>
        <v>0</v>
      </c>
      <c r="AR202" s="18" t="s">
        <v>149</v>
      </c>
      <c r="AT202" s="18" t="s">
        <v>137</v>
      </c>
      <c r="AU202" s="18" t="s">
        <v>82</v>
      </c>
      <c r="AY202" s="18" t="s">
        <v>136</v>
      </c>
      <c r="BE202" s="148">
        <f>IF(U202="základní",N202,0)</f>
        <v>0</v>
      </c>
      <c r="BF202" s="148">
        <f>IF(U202="snížená",N202,0)</f>
        <v>0</v>
      </c>
      <c r="BG202" s="148">
        <f>IF(U202="zákl. přenesená",N202,0)</f>
        <v>0</v>
      </c>
      <c r="BH202" s="148">
        <f>IF(U202="sníž. přenesená",N202,0)</f>
        <v>0</v>
      </c>
      <c r="BI202" s="148">
        <f>IF(U202="nulová",N202,0)</f>
        <v>0</v>
      </c>
      <c r="BJ202" s="18" t="s">
        <v>79</v>
      </c>
      <c r="BK202" s="148">
        <f>ROUND(L202*K202,2)</f>
        <v>0</v>
      </c>
      <c r="BL202" s="18" t="s">
        <v>149</v>
      </c>
      <c r="BM202" s="18" t="s">
        <v>377</v>
      </c>
    </row>
    <row r="203" spans="2:65" s="1" customFormat="1" ht="22.5" customHeight="1" x14ac:dyDescent="0.3">
      <c r="B203" s="139"/>
      <c r="C203" s="140" t="s">
        <v>272</v>
      </c>
      <c r="D203" s="140" t="s">
        <v>137</v>
      </c>
      <c r="E203" s="141" t="s">
        <v>378</v>
      </c>
      <c r="F203" s="243" t="s">
        <v>379</v>
      </c>
      <c r="G203" s="244"/>
      <c r="H203" s="244"/>
      <c r="I203" s="244"/>
      <c r="J203" s="142" t="s">
        <v>192</v>
      </c>
      <c r="K203" s="143">
        <v>150.61199999999999</v>
      </c>
      <c r="L203" s="245">
        <v>0</v>
      </c>
      <c r="M203" s="244"/>
      <c r="N203" s="245">
        <f>ROUND(L203*K203,2)</f>
        <v>0</v>
      </c>
      <c r="O203" s="244"/>
      <c r="P203" s="244"/>
      <c r="Q203" s="244"/>
      <c r="R203" s="144"/>
      <c r="T203" s="145" t="s">
        <v>3</v>
      </c>
      <c r="U203" s="41" t="s">
        <v>37</v>
      </c>
      <c r="V203" s="146">
        <v>0.36399999999999999</v>
      </c>
      <c r="W203" s="146">
        <f>V203*K203</f>
        <v>54.822767999999996</v>
      </c>
      <c r="X203" s="146">
        <v>1.0258999999999999E-3</v>
      </c>
      <c r="Y203" s="146">
        <f>X203*K203</f>
        <v>0.15451285079999999</v>
      </c>
      <c r="Z203" s="146">
        <v>0</v>
      </c>
      <c r="AA203" s="147">
        <f>Z203*K203</f>
        <v>0</v>
      </c>
      <c r="AR203" s="18" t="s">
        <v>149</v>
      </c>
      <c r="AT203" s="18" t="s">
        <v>137</v>
      </c>
      <c r="AU203" s="18" t="s">
        <v>82</v>
      </c>
      <c r="AY203" s="18" t="s">
        <v>136</v>
      </c>
      <c r="BE203" s="148">
        <f>IF(U203="základní",N203,0)</f>
        <v>0</v>
      </c>
      <c r="BF203" s="148">
        <f>IF(U203="snížená",N203,0)</f>
        <v>0</v>
      </c>
      <c r="BG203" s="148">
        <f>IF(U203="zákl. přenesená",N203,0)</f>
        <v>0</v>
      </c>
      <c r="BH203" s="148">
        <f>IF(U203="sníž. přenesená",N203,0)</f>
        <v>0</v>
      </c>
      <c r="BI203" s="148">
        <f>IF(U203="nulová",N203,0)</f>
        <v>0</v>
      </c>
      <c r="BJ203" s="18" t="s">
        <v>79</v>
      </c>
      <c r="BK203" s="148">
        <f>ROUND(L203*K203,2)</f>
        <v>0</v>
      </c>
      <c r="BL203" s="18" t="s">
        <v>149</v>
      </c>
      <c r="BM203" s="18" t="s">
        <v>380</v>
      </c>
    </row>
    <row r="204" spans="2:65" s="1" customFormat="1" ht="22.5" customHeight="1" x14ac:dyDescent="0.3">
      <c r="B204" s="139"/>
      <c r="C204" s="140" t="s">
        <v>258</v>
      </c>
      <c r="D204" s="140" t="s">
        <v>137</v>
      </c>
      <c r="E204" s="141" t="s">
        <v>381</v>
      </c>
      <c r="F204" s="243" t="s">
        <v>382</v>
      </c>
      <c r="G204" s="244"/>
      <c r="H204" s="244"/>
      <c r="I204" s="244"/>
      <c r="J204" s="142" t="s">
        <v>192</v>
      </c>
      <c r="K204" s="143">
        <v>120.6</v>
      </c>
      <c r="L204" s="245">
        <v>0</v>
      </c>
      <c r="M204" s="244"/>
      <c r="N204" s="245">
        <f>ROUND(L204*K204,2)</f>
        <v>0</v>
      </c>
      <c r="O204" s="244"/>
      <c r="P204" s="244"/>
      <c r="Q204" s="244"/>
      <c r="R204" s="144"/>
      <c r="T204" s="145" t="s">
        <v>3</v>
      </c>
      <c r="U204" s="41" t="s">
        <v>37</v>
      </c>
      <c r="V204" s="146">
        <v>0.20100000000000001</v>
      </c>
      <c r="W204" s="146">
        <f>V204*K204</f>
        <v>24.240600000000001</v>
      </c>
      <c r="X204" s="146">
        <v>0</v>
      </c>
      <c r="Y204" s="146">
        <f>X204*K204</f>
        <v>0</v>
      </c>
      <c r="Z204" s="146">
        <v>0</v>
      </c>
      <c r="AA204" s="147">
        <f>Z204*K204</f>
        <v>0</v>
      </c>
      <c r="AR204" s="18" t="s">
        <v>149</v>
      </c>
      <c r="AT204" s="18" t="s">
        <v>137</v>
      </c>
      <c r="AU204" s="18" t="s">
        <v>82</v>
      </c>
      <c r="AY204" s="18" t="s">
        <v>136</v>
      </c>
      <c r="BE204" s="148">
        <f>IF(U204="základní",N204,0)</f>
        <v>0</v>
      </c>
      <c r="BF204" s="148">
        <f>IF(U204="snížená",N204,0)</f>
        <v>0</v>
      </c>
      <c r="BG204" s="148">
        <f>IF(U204="zákl. přenesená",N204,0)</f>
        <v>0</v>
      </c>
      <c r="BH204" s="148">
        <f>IF(U204="sníž. přenesená",N204,0)</f>
        <v>0</v>
      </c>
      <c r="BI204" s="148">
        <f>IF(U204="nulová",N204,0)</f>
        <v>0</v>
      </c>
      <c r="BJ204" s="18" t="s">
        <v>79</v>
      </c>
      <c r="BK204" s="148">
        <f>ROUND(L204*K204,2)</f>
        <v>0</v>
      </c>
      <c r="BL204" s="18" t="s">
        <v>149</v>
      </c>
      <c r="BM204" s="18" t="s">
        <v>383</v>
      </c>
    </row>
    <row r="205" spans="2:65" s="1" customFormat="1" ht="31.5" customHeight="1" x14ac:dyDescent="0.3">
      <c r="B205" s="139"/>
      <c r="C205" s="140" t="s">
        <v>384</v>
      </c>
      <c r="D205" s="140" t="s">
        <v>137</v>
      </c>
      <c r="E205" s="141" t="s">
        <v>385</v>
      </c>
      <c r="F205" s="243" t="s">
        <v>386</v>
      </c>
      <c r="G205" s="244"/>
      <c r="H205" s="244"/>
      <c r="I205" s="244"/>
      <c r="J205" s="142" t="s">
        <v>262</v>
      </c>
      <c r="K205" s="143">
        <v>0.14399999999999999</v>
      </c>
      <c r="L205" s="245">
        <v>0</v>
      </c>
      <c r="M205" s="244"/>
      <c r="N205" s="245">
        <f>ROUND(L205*K205,2)</f>
        <v>0</v>
      </c>
      <c r="O205" s="244"/>
      <c r="P205" s="244"/>
      <c r="Q205" s="244"/>
      <c r="R205" s="144"/>
      <c r="T205" s="145" t="s">
        <v>3</v>
      </c>
      <c r="U205" s="41" t="s">
        <v>37</v>
      </c>
      <c r="V205" s="146">
        <v>15.231</v>
      </c>
      <c r="W205" s="146">
        <f>V205*K205</f>
        <v>2.1932639999999997</v>
      </c>
      <c r="X205" s="146">
        <v>1.0530555952</v>
      </c>
      <c r="Y205" s="146">
        <f>X205*K205</f>
        <v>0.15164000570879999</v>
      </c>
      <c r="Z205" s="146">
        <v>0</v>
      </c>
      <c r="AA205" s="147">
        <f>Z205*K205</f>
        <v>0</v>
      </c>
      <c r="AR205" s="18" t="s">
        <v>149</v>
      </c>
      <c r="AT205" s="18" t="s">
        <v>137</v>
      </c>
      <c r="AU205" s="18" t="s">
        <v>82</v>
      </c>
      <c r="AY205" s="18" t="s">
        <v>136</v>
      </c>
      <c r="BE205" s="148">
        <f>IF(U205="základní",N205,0)</f>
        <v>0</v>
      </c>
      <c r="BF205" s="148">
        <f>IF(U205="snížená",N205,0)</f>
        <v>0</v>
      </c>
      <c r="BG205" s="148">
        <f>IF(U205="zákl. přenesená",N205,0)</f>
        <v>0</v>
      </c>
      <c r="BH205" s="148">
        <f>IF(U205="sníž. přenesená",N205,0)</f>
        <v>0</v>
      </c>
      <c r="BI205" s="148">
        <f>IF(U205="nulová",N205,0)</f>
        <v>0</v>
      </c>
      <c r="BJ205" s="18" t="s">
        <v>79</v>
      </c>
      <c r="BK205" s="148">
        <f>ROUND(L205*K205,2)</f>
        <v>0</v>
      </c>
      <c r="BL205" s="18" t="s">
        <v>149</v>
      </c>
      <c r="BM205" s="18" t="s">
        <v>387</v>
      </c>
    </row>
    <row r="206" spans="2:65" s="11" customFormat="1" ht="22.5" customHeight="1" x14ac:dyDescent="0.3">
      <c r="B206" s="156"/>
      <c r="C206" s="157"/>
      <c r="D206" s="157"/>
      <c r="E206" s="158" t="s">
        <v>3</v>
      </c>
      <c r="F206" s="268" t="s">
        <v>388</v>
      </c>
      <c r="G206" s="269"/>
      <c r="H206" s="269"/>
      <c r="I206" s="269"/>
      <c r="J206" s="157"/>
      <c r="K206" s="159" t="s">
        <v>3</v>
      </c>
      <c r="L206" s="157"/>
      <c r="M206" s="157"/>
      <c r="N206" s="157"/>
      <c r="O206" s="157"/>
      <c r="P206" s="157"/>
      <c r="Q206" s="157"/>
      <c r="R206" s="160"/>
      <c r="T206" s="161"/>
      <c r="U206" s="157"/>
      <c r="V206" s="157"/>
      <c r="W206" s="157"/>
      <c r="X206" s="157"/>
      <c r="Y206" s="157"/>
      <c r="Z206" s="157"/>
      <c r="AA206" s="162"/>
      <c r="AT206" s="163" t="s">
        <v>195</v>
      </c>
      <c r="AU206" s="163" t="s">
        <v>82</v>
      </c>
      <c r="AV206" s="11" t="s">
        <v>79</v>
      </c>
      <c r="AW206" s="11" t="s">
        <v>30</v>
      </c>
      <c r="AX206" s="11" t="s">
        <v>72</v>
      </c>
      <c r="AY206" s="163" t="s">
        <v>136</v>
      </c>
    </row>
    <row r="207" spans="2:65" s="12" customFormat="1" ht="22.5" customHeight="1" x14ac:dyDescent="0.3">
      <c r="B207" s="164"/>
      <c r="C207" s="165"/>
      <c r="D207" s="165"/>
      <c r="E207" s="166" t="s">
        <v>3</v>
      </c>
      <c r="F207" s="262" t="s">
        <v>389</v>
      </c>
      <c r="G207" s="261"/>
      <c r="H207" s="261"/>
      <c r="I207" s="261"/>
      <c r="J207" s="165"/>
      <c r="K207" s="167">
        <v>7.0000000000000007E-2</v>
      </c>
      <c r="L207" s="165"/>
      <c r="M207" s="165"/>
      <c r="N207" s="165"/>
      <c r="O207" s="165"/>
      <c r="P207" s="165"/>
      <c r="Q207" s="165"/>
      <c r="R207" s="168"/>
      <c r="T207" s="169"/>
      <c r="U207" s="165"/>
      <c r="V207" s="165"/>
      <c r="W207" s="165"/>
      <c r="X207" s="165"/>
      <c r="Y207" s="165"/>
      <c r="Z207" s="165"/>
      <c r="AA207" s="170"/>
      <c r="AT207" s="171" t="s">
        <v>195</v>
      </c>
      <c r="AU207" s="171" t="s">
        <v>82</v>
      </c>
      <c r="AV207" s="12" t="s">
        <v>82</v>
      </c>
      <c r="AW207" s="12" t="s">
        <v>30</v>
      </c>
      <c r="AX207" s="12" t="s">
        <v>72</v>
      </c>
      <c r="AY207" s="171" t="s">
        <v>136</v>
      </c>
    </row>
    <row r="208" spans="2:65" s="12" customFormat="1" ht="22.5" customHeight="1" x14ac:dyDescent="0.3">
      <c r="B208" s="164"/>
      <c r="C208" s="165"/>
      <c r="D208" s="165"/>
      <c r="E208" s="166" t="s">
        <v>3</v>
      </c>
      <c r="F208" s="262" t="s">
        <v>390</v>
      </c>
      <c r="G208" s="261"/>
      <c r="H208" s="261"/>
      <c r="I208" s="261"/>
      <c r="J208" s="165"/>
      <c r="K208" s="167">
        <v>7.3999999999999996E-2</v>
      </c>
      <c r="L208" s="165"/>
      <c r="M208" s="165"/>
      <c r="N208" s="165"/>
      <c r="O208" s="165"/>
      <c r="P208" s="165"/>
      <c r="Q208" s="165"/>
      <c r="R208" s="168"/>
      <c r="T208" s="169"/>
      <c r="U208" s="165"/>
      <c r="V208" s="165"/>
      <c r="W208" s="165"/>
      <c r="X208" s="165"/>
      <c r="Y208" s="165"/>
      <c r="Z208" s="165"/>
      <c r="AA208" s="170"/>
      <c r="AT208" s="171" t="s">
        <v>195</v>
      </c>
      <c r="AU208" s="171" t="s">
        <v>82</v>
      </c>
      <c r="AV208" s="12" t="s">
        <v>82</v>
      </c>
      <c r="AW208" s="12" t="s">
        <v>30</v>
      </c>
      <c r="AX208" s="12" t="s">
        <v>72</v>
      </c>
      <c r="AY208" s="171" t="s">
        <v>136</v>
      </c>
    </row>
    <row r="209" spans="2:65" s="13" customFormat="1" ht="22.5" customHeight="1" x14ac:dyDescent="0.3">
      <c r="B209" s="172"/>
      <c r="C209" s="173"/>
      <c r="D209" s="173"/>
      <c r="E209" s="174" t="s">
        <v>3</v>
      </c>
      <c r="F209" s="263" t="s">
        <v>197</v>
      </c>
      <c r="G209" s="264"/>
      <c r="H209" s="264"/>
      <c r="I209" s="264"/>
      <c r="J209" s="173"/>
      <c r="K209" s="175">
        <v>0.14399999999999999</v>
      </c>
      <c r="L209" s="173"/>
      <c r="M209" s="173"/>
      <c r="N209" s="173"/>
      <c r="O209" s="173"/>
      <c r="P209" s="173"/>
      <c r="Q209" s="173"/>
      <c r="R209" s="176"/>
      <c r="T209" s="177"/>
      <c r="U209" s="173"/>
      <c r="V209" s="173"/>
      <c r="W209" s="173"/>
      <c r="X209" s="173"/>
      <c r="Y209" s="173"/>
      <c r="Z209" s="173"/>
      <c r="AA209" s="178"/>
      <c r="AT209" s="179" t="s">
        <v>195</v>
      </c>
      <c r="AU209" s="179" t="s">
        <v>82</v>
      </c>
      <c r="AV209" s="13" t="s">
        <v>149</v>
      </c>
      <c r="AW209" s="13" t="s">
        <v>30</v>
      </c>
      <c r="AX209" s="13" t="s">
        <v>79</v>
      </c>
      <c r="AY209" s="179" t="s">
        <v>136</v>
      </c>
    </row>
    <row r="210" spans="2:65" s="9" customFormat="1" ht="29.85" customHeight="1" x14ac:dyDescent="0.3">
      <c r="B210" s="129"/>
      <c r="C210" s="130"/>
      <c r="D210" s="155" t="s">
        <v>283</v>
      </c>
      <c r="E210" s="155"/>
      <c r="F210" s="155"/>
      <c r="G210" s="155"/>
      <c r="H210" s="155"/>
      <c r="I210" s="155"/>
      <c r="J210" s="155"/>
      <c r="K210" s="155"/>
      <c r="L210" s="155"/>
      <c r="M210" s="155"/>
      <c r="N210" s="266">
        <f>BK210</f>
        <v>0</v>
      </c>
      <c r="O210" s="267"/>
      <c r="P210" s="267"/>
      <c r="Q210" s="267"/>
      <c r="R210" s="132"/>
      <c r="T210" s="133"/>
      <c r="U210" s="130"/>
      <c r="V210" s="130"/>
      <c r="W210" s="134">
        <f>SUM(W211:W260)</f>
        <v>325.95907</v>
      </c>
      <c r="X210" s="130"/>
      <c r="Y210" s="134">
        <f>SUM(Y211:Y260)</f>
        <v>957.77292860000011</v>
      </c>
      <c r="Z210" s="130"/>
      <c r="AA210" s="135">
        <f>SUM(AA211:AA260)</f>
        <v>0</v>
      </c>
      <c r="AR210" s="136" t="s">
        <v>79</v>
      </c>
      <c r="AT210" s="137" t="s">
        <v>71</v>
      </c>
      <c r="AU210" s="137" t="s">
        <v>79</v>
      </c>
      <c r="AY210" s="136" t="s">
        <v>136</v>
      </c>
      <c r="BK210" s="138">
        <f>SUM(BK211:BK260)</f>
        <v>0</v>
      </c>
    </row>
    <row r="211" spans="2:65" s="1" customFormat="1" ht="22.5" customHeight="1" x14ac:dyDescent="0.3">
      <c r="B211" s="139"/>
      <c r="C211" s="140" t="s">
        <v>391</v>
      </c>
      <c r="D211" s="140" t="s">
        <v>137</v>
      </c>
      <c r="E211" s="141" t="s">
        <v>392</v>
      </c>
      <c r="F211" s="243" t="s">
        <v>393</v>
      </c>
      <c r="G211" s="244"/>
      <c r="H211" s="244"/>
      <c r="I211" s="244"/>
      <c r="J211" s="142" t="s">
        <v>192</v>
      </c>
      <c r="K211" s="143">
        <v>318</v>
      </c>
      <c r="L211" s="245">
        <v>0</v>
      </c>
      <c r="M211" s="244"/>
      <c r="N211" s="245">
        <f>ROUND(L211*K211,2)</f>
        <v>0</v>
      </c>
      <c r="O211" s="244"/>
      <c r="P211" s="244"/>
      <c r="Q211" s="244"/>
      <c r="R211" s="144"/>
      <c r="T211" s="145" t="s">
        <v>3</v>
      </c>
      <c r="U211" s="41" t="s">
        <v>37</v>
      </c>
      <c r="V211" s="146">
        <v>5.0999999999999997E-2</v>
      </c>
      <c r="W211" s="146">
        <f>V211*K211</f>
        <v>16.218</v>
      </c>
      <c r="X211" s="146">
        <v>0.25094</v>
      </c>
      <c r="Y211" s="146">
        <f>X211*K211</f>
        <v>79.798919999999995</v>
      </c>
      <c r="Z211" s="146">
        <v>0</v>
      </c>
      <c r="AA211" s="147">
        <f>Z211*K211</f>
        <v>0</v>
      </c>
      <c r="AR211" s="18" t="s">
        <v>149</v>
      </c>
      <c r="AT211" s="18" t="s">
        <v>137</v>
      </c>
      <c r="AU211" s="18" t="s">
        <v>82</v>
      </c>
      <c r="AY211" s="18" t="s">
        <v>136</v>
      </c>
      <c r="BE211" s="148">
        <f>IF(U211="základní",N211,0)</f>
        <v>0</v>
      </c>
      <c r="BF211" s="148">
        <f>IF(U211="snížená",N211,0)</f>
        <v>0</v>
      </c>
      <c r="BG211" s="148">
        <f>IF(U211="zákl. přenesená",N211,0)</f>
        <v>0</v>
      </c>
      <c r="BH211" s="148">
        <f>IF(U211="sníž. přenesená",N211,0)</f>
        <v>0</v>
      </c>
      <c r="BI211" s="148">
        <f>IF(U211="nulová",N211,0)</f>
        <v>0</v>
      </c>
      <c r="BJ211" s="18" t="s">
        <v>79</v>
      </c>
      <c r="BK211" s="148">
        <f>ROUND(L211*K211,2)</f>
        <v>0</v>
      </c>
      <c r="BL211" s="18" t="s">
        <v>149</v>
      </c>
      <c r="BM211" s="18" t="s">
        <v>394</v>
      </c>
    </row>
    <row r="212" spans="2:65" s="11" customFormat="1" ht="22.5" customHeight="1" x14ac:dyDescent="0.3">
      <c r="B212" s="156"/>
      <c r="C212" s="157"/>
      <c r="D212" s="157"/>
      <c r="E212" s="158" t="s">
        <v>3</v>
      </c>
      <c r="F212" s="268" t="s">
        <v>309</v>
      </c>
      <c r="G212" s="269"/>
      <c r="H212" s="269"/>
      <c r="I212" s="269"/>
      <c r="J212" s="157"/>
      <c r="K212" s="159" t="s">
        <v>3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195</v>
      </c>
      <c r="AU212" s="163" t="s">
        <v>82</v>
      </c>
      <c r="AV212" s="11" t="s">
        <v>79</v>
      </c>
      <c r="AW212" s="11" t="s">
        <v>30</v>
      </c>
      <c r="AX212" s="11" t="s">
        <v>72</v>
      </c>
      <c r="AY212" s="163" t="s">
        <v>136</v>
      </c>
    </row>
    <row r="213" spans="2:65" s="12" customFormat="1" ht="22.5" customHeight="1" x14ac:dyDescent="0.3">
      <c r="B213" s="164"/>
      <c r="C213" s="165"/>
      <c r="D213" s="165"/>
      <c r="E213" s="166" t="s">
        <v>3</v>
      </c>
      <c r="F213" s="262" t="s">
        <v>395</v>
      </c>
      <c r="G213" s="261"/>
      <c r="H213" s="261"/>
      <c r="I213" s="261"/>
      <c r="J213" s="165"/>
      <c r="K213" s="167">
        <v>318</v>
      </c>
      <c r="L213" s="165"/>
      <c r="M213" s="165"/>
      <c r="N213" s="165"/>
      <c r="O213" s="165"/>
      <c r="P213" s="165"/>
      <c r="Q213" s="165"/>
      <c r="R213" s="168"/>
      <c r="T213" s="169"/>
      <c r="U213" s="165"/>
      <c r="V213" s="165"/>
      <c r="W213" s="165"/>
      <c r="X213" s="165"/>
      <c r="Y213" s="165"/>
      <c r="Z213" s="165"/>
      <c r="AA213" s="170"/>
      <c r="AT213" s="171" t="s">
        <v>195</v>
      </c>
      <c r="AU213" s="171" t="s">
        <v>82</v>
      </c>
      <c r="AV213" s="12" t="s">
        <v>82</v>
      </c>
      <c r="AW213" s="12" t="s">
        <v>30</v>
      </c>
      <c r="AX213" s="12" t="s">
        <v>72</v>
      </c>
      <c r="AY213" s="171" t="s">
        <v>136</v>
      </c>
    </row>
    <row r="214" spans="2:65" s="13" customFormat="1" ht="22.5" customHeight="1" x14ac:dyDescent="0.3">
      <c r="B214" s="172"/>
      <c r="C214" s="173"/>
      <c r="D214" s="173"/>
      <c r="E214" s="174" t="s">
        <v>3</v>
      </c>
      <c r="F214" s="263" t="s">
        <v>197</v>
      </c>
      <c r="G214" s="264"/>
      <c r="H214" s="264"/>
      <c r="I214" s="264"/>
      <c r="J214" s="173"/>
      <c r="K214" s="175">
        <v>318</v>
      </c>
      <c r="L214" s="173"/>
      <c r="M214" s="173"/>
      <c r="N214" s="173"/>
      <c r="O214" s="173"/>
      <c r="P214" s="173"/>
      <c r="Q214" s="173"/>
      <c r="R214" s="176"/>
      <c r="T214" s="177"/>
      <c r="U214" s="173"/>
      <c r="V214" s="173"/>
      <c r="W214" s="173"/>
      <c r="X214" s="173"/>
      <c r="Y214" s="173"/>
      <c r="Z214" s="173"/>
      <c r="AA214" s="178"/>
      <c r="AT214" s="179" t="s">
        <v>195</v>
      </c>
      <c r="AU214" s="179" t="s">
        <v>82</v>
      </c>
      <c r="AV214" s="13" t="s">
        <v>149</v>
      </c>
      <c r="AW214" s="13" t="s">
        <v>30</v>
      </c>
      <c r="AX214" s="13" t="s">
        <v>79</v>
      </c>
      <c r="AY214" s="179" t="s">
        <v>136</v>
      </c>
    </row>
    <row r="215" spans="2:65" s="1" customFormat="1" ht="22.5" customHeight="1" x14ac:dyDescent="0.3">
      <c r="B215" s="139"/>
      <c r="C215" s="140" t="s">
        <v>8</v>
      </c>
      <c r="D215" s="140" t="s">
        <v>137</v>
      </c>
      <c r="E215" s="141" t="s">
        <v>396</v>
      </c>
      <c r="F215" s="243" t="s">
        <v>397</v>
      </c>
      <c r="G215" s="244"/>
      <c r="H215" s="244"/>
      <c r="I215" s="244"/>
      <c r="J215" s="142" t="s">
        <v>192</v>
      </c>
      <c r="K215" s="143">
        <v>635</v>
      </c>
      <c r="L215" s="245">
        <v>0</v>
      </c>
      <c r="M215" s="244"/>
      <c r="N215" s="245">
        <f>ROUND(L215*K215,2)</f>
        <v>0</v>
      </c>
      <c r="O215" s="244"/>
      <c r="P215" s="244"/>
      <c r="Q215" s="244"/>
      <c r="R215" s="144"/>
      <c r="T215" s="145" t="s">
        <v>3</v>
      </c>
      <c r="U215" s="41" t="s">
        <v>37</v>
      </c>
      <c r="V215" s="146">
        <v>0.02</v>
      </c>
      <c r="W215" s="146">
        <f>V215*K215</f>
        <v>12.700000000000001</v>
      </c>
      <c r="X215" s="146">
        <v>6.1850000000000002E-2</v>
      </c>
      <c r="Y215" s="146">
        <f>X215*K215</f>
        <v>39.274750000000004</v>
      </c>
      <c r="Z215" s="146">
        <v>0</v>
      </c>
      <c r="AA215" s="147">
        <f>Z215*K215</f>
        <v>0</v>
      </c>
      <c r="AR215" s="18" t="s">
        <v>149</v>
      </c>
      <c r="AT215" s="18" t="s">
        <v>137</v>
      </c>
      <c r="AU215" s="18" t="s">
        <v>82</v>
      </c>
      <c r="AY215" s="18" t="s">
        <v>136</v>
      </c>
      <c r="BE215" s="148">
        <f>IF(U215="základní",N215,0)</f>
        <v>0</v>
      </c>
      <c r="BF215" s="148">
        <f>IF(U215="snížená",N215,0)</f>
        <v>0</v>
      </c>
      <c r="BG215" s="148">
        <f>IF(U215="zákl. přenesená",N215,0)</f>
        <v>0</v>
      </c>
      <c r="BH215" s="148">
        <f>IF(U215="sníž. přenesená",N215,0)</f>
        <v>0</v>
      </c>
      <c r="BI215" s="148">
        <f>IF(U215="nulová",N215,0)</f>
        <v>0</v>
      </c>
      <c r="BJ215" s="18" t="s">
        <v>79</v>
      </c>
      <c r="BK215" s="148">
        <f>ROUND(L215*K215,2)</f>
        <v>0</v>
      </c>
      <c r="BL215" s="18" t="s">
        <v>149</v>
      </c>
      <c r="BM215" s="18" t="s">
        <v>398</v>
      </c>
    </row>
    <row r="216" spans="2:65" s="11" customFormat="1" ht="22.5" customHeight="1" x14ac:dyDescent="0.3">
      <c r="B216" s="156"/>
      <c r="C216" s="157"/>
      <c r="D216" s="157"/>
      <c r="E216" s="158" t="s">
        <v>3</v>
      </c>
      <c r="F216" s="268" t="s">
        <v>305</v>
      </c>
      <c r="G216" s="269"/>
      <c r="H216" s="269"/>
      <c r="I216" s="269"/>
      <c r="J216" s="157"/>
      <c r="K216" s="159" t="s">
        <v>3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195</v>
      </c>
      <c r="AU216" s="163" t="s">
        <v>82</v>
      </c>
      <c r="AV216" s="11" t="s">
        <v>79</v>
      </c>
      <c r="AW216" s="11" t="s">
        <v>30</v>
      </c>
      <c r="AX216" s="11" t="s">
        <v>72</v>
      </c>
      <c r="AY216" s="163" t="s">
        <v>136</v>
      </c>
    </row>
    <row r="217" spans="2:65" s="12" customFormat="1" ht="22.5" customHeight="1" x14ac:dyDescent="0.3">
      <c r="B217" s="164"/>
      <c r="C217" s="165"/>
      <c r="D217" s="165"/>
      <c r="E217" s="166" t="s">
        <v>3</v>
      </c>
      <c r="F217" s="262" t="s">
        <v>399</v>
      </c>
      <c r="G217" s="261"/>
      <c r="H217" s="261"/>
      <c r="I217" s="261"/>
      <c r="J217" s="165"/>
      <c r="K217" s="167">
        <v>99</v>
      </c>
      <c r="L217" s="165"/>
      <c r="M217" s="165"/>
      <c r="N217" s="165"/>
      <c r="O217" s="165"/>
      <c r="P217" s="165"/>
      <c r="Q217" s="165"/>
      <c r="R217" s="168"/>
      <c r="T217" s="169"/>
      <c r="U217" s="165"/>
      <c r="V217" s="165"/>
      <c r="W217" s="165"/>
      <c r="X217" s="165"/>
      <c r="Y217" s="165"/>
      <c r="Z217" s="165"/>
      <c r="AA217" s="170"/>
      <c r="AT217" s="171" t="s">
        <v>195</v>
      </c>
      <c r="AU217" s="171" t="s">
        <v>82</v>
      </c>
      <c r="AV217" s="12" t="s">
        <v>82</v>
      </c>
      <c r="AW217" s="12" t="s">
        <v>30</v>
      </c>
      <c r="AX217" s="12" t="s">
        <v>72</v>
      </c>
      <c r="AY217" s="171" t="s">
        <v>136</v>
      </c>
    </row>
    <row r="218" spans="2:65" s="11" customFormat="1" ht="22.5" customHeight="1" x14ac:dyDescent="0.3">
      <c r="B218" s="156"/>
      <c r="C218" s="157"/>
      <c r="D218" s="157"/>
      <c r="E218" s="158" t="s">
        <v>3</v>
      </c>
      <c r="F218" s="270" t="s">
        <v>307</v>
      </c>
      <c r="G218" s="269"/>
      <c r="H218" s="269"/>
      <c r="I218" s="269"/>
      <c r="J218" s="157"/>
      <c r="K218" s="159" t="s">
        <v>3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195</v>
      </c>
      <c r="AU218" s="163" t="s">
        <v>82</v>
      </c>
      <c r="AV218" s="11" t="s">
        <v>79</v>
      </c>
      <c r="AW218" s="11" t="s">
        <v>30</v>
      </c>
      <c r="AX218" s="11" t="s">
        <v>72</v>
      </c>
      <c r="AY218" s="163" t="s">
        <v>136</v>
      </c>
    </row>
    <row r="219" spans="2:65" s="12" customFormat="1" ht="22.5" customHeight="1" x14ac:dyDescent="0.3">
      <c r="B219" s="164"/>
      <c r="C219" s="165"/>
      <c r="D219" s="165"/>
      <c r="E219" s="166" t="s">
        <v>3</v>
      </c>
      <c r="F219" s="262" t="s">
        <v>400</v>
      </c>
      <c r="G219" s="261"/>
      <c r="H219" s="261"/>
      <c r="I219" s="261"/>
      <c r="J219" s="165"/>
      <c r="K219" s="167">
        <v>536</v>
      </c>
      <c r="L219" s="165"/>
      <c r="M219" s="165"/>
      <c r="N219" s="165"/>
      <c r="O219" s="165"/>
      <c r="P219" s="165"/>
      <c r="Q219" s="165"/>
      <c r="R219" s="168"/>
      <c r="T219" s="169"/>
      <c r="U219" s="165"/>
      <c r="V219" s="165"/>
      <c r="W219" s="165"/>
      <c r="X219" s="165"/>
      <c r="Y219" s="165"/>
      <c r="Z219" s="165"/>
      <c r="AA219" s="170"/>
      <c r="AT219" s="171" t="s">
        <v>195</v>
      </c>
      <c r="AU219" s="171" t="s">
        <v>82</v>
      </c>
      <c r="AV219" s="12" t="s">
        <v>82</v>
      </c>
      <c r="AW219" s="12" t="s">
        <v>30</v>
      </c>
      <c r="AX219" s="12" t="s">
        <v>72</v>
      </c>
      <c r="AY219" s="171" t="s">
        <v>136</v>
      </c>
    </row>
    <row r="220" spans="2:65" s="13" customFormat="1" ht="22.5" customHeight="1" x14ac:dyDescent="0.3">
      <c r="B220" s="172"/>
      <c r="C220" s="173"/>
      <c r="D220" s="173"/>
      <c r="E220" s="174" t="s">
        <v>3</v>
      </c>
      <c r="F220" s="263" t="s">
        <v>197</v>
      </c>
      <c r="G220" s="264"/>
      <c r="H220" s="264"/>
      <c r="I220" s="264"/>
      <c r="J220" s="173"/>
      <c r="K220" s="175">
        <v>635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195</v>
      </c>
      <c r="AU220" s="179" t="s">
        <v>82</v>
      </c>
      <c r="AV220" s="13" t="s">
        <v>149</v>
      </c>
      <c r="AW220" s="13" t="s">
        <v>30</v>
      </c>
      <c r="AX220" s="13" t="s">
        <v>79</v>
      </c>
      <c r="AY220" s="179" t="s">
        <v>136</v>
      </c>
    </row>
    <row r="221" spans="2:65" s="1" customFormat="1" ht="22.5" customHeight="1" x14ac:dyDescent="0.3">
      <c r="B221" s="139"/>
      <c r="C221" s="140" t="s">
        <v>401</v>
      </c>
      <c r="D221" s="140" t="s">
        <v>137</v>
      </c>
      <c r="E221" s="141" t="s">
        <v>402</v>
      </c>
      <c r="F221" s="243" t="s">
        <v>403</v>
      </c>
      <c r="G221" s="244"/>
      <c r="H221" s="244"/>
      <c r="I221" s="244"/>
      <c r="J221" s="142" t="s">
        <v>192</v>
      </c>
      <c r="K221" s="143">
        <v>953</v>
      </c>
      <c r="L221" s="245">
        <v>0</v>
      </c>
      <c r="M221" s="244"/>
      <c r="N221" s="245">
        <f>ROUND(L221*K221,2)</f>
        <v>0</v>
      </c>
      <c r="O221" s="244"/>
      <c r="P221" s="244"/>
      <c r="Q221" s="244"/>
      <c r="R221" s="144"/>
      <c r="T221" s="145" t="s">
        <v>3</v>
      </c>
      <c r="U221" s="41" t="s">
        <v>37</v>
      </c>
      <c r="V221" s="146">
        <v>0.02</v>
      </c>
      <c r="W221" s="146">
        <f>V221*K221</f>
        <v>19.059999999999999</v>
      </c>
      <c r="X221" s="146">
        <v>8.0030000000000004E-2</v>
      </c>
      <c r="Y221" s="146">
        <f>X221*K221</f>
        <v>76.268590000000003</v>
      </c>
      <c r="Z221" s="146">
        <v>0</v>
      </c>
      <c r="AA221" s="147">
        <f>Z221*K221</f>
        <v>0</v>
      </c>
      <c r="AR221" s="18" t="s">
        <v>149</v>
      </c>
      <c r="AT221" s="18" t="s">
        <v>137</v>
      </c>
      <c r="AU221" s="18" t="s">
        <v>82</v>
      </c>
      <c r="AY221" s="18" t="s">
        <v>136</v>
      </c>
      <c r="BE221" s="148">
        <f>IF(U221="základní",N221,0)</f>
        <v>0</v>
      </c>
      <c r="BF221" s="148">
        <f>IF(U221="snížená",N221,0)</f>
        <v>0</v>
      </c>
      <c r="BG221" s="148">
        <f>IF(U221="zákl. přenesená",N221,0)</f>
        <v>0</v>
      </c>
      <c r="BH221" s="148">
        <f>IF(U221="sníž. přenesená",N221,0)</f>
        <v>0</v>
      </c>
      <c r="BI221" s="148">
        <f>IF(U221="nulová",N221,0)</f>
        <v>0</v>
      </c>
      <c r="BJ221" s="18" t="s">
        <v>79</v>
      </c>
      <c r="BK221" s="148">
        <f>ROUND(L221*K221,2)</f>
        <v>0</v>
      </c>
      <c r="BL221" s="18" t="s">
        <v>149</v>
      </c>
      <c r="BM221" s="18" t="s">
        <v>404</v>
      </c>
    </row>
    <row r="222" spans="2:65" s="11" customFormat="1" ht="22.5" customHeight="1" x14ac:dyDescent="0.3">
      <c r="B222" s="156"/>
      <c r="C222" s="157"/>
      <c r="D222" s="157"/>
      <c r="E222" s="158" t="s">
        <v>3</v>
      </c>
      <c r="F222" s="268" t="s">
        <v>309</v>
      </c>
      <c r="G222" s="269"/>
      <c r="H222" s="269"/>
      <c r="I222" s="269"/>
      <c r="J222" s="157"/>
      <c r="K222" s="159" t="s">
        <v>3</v>
      </c>
      <c r="L222" s="157"/>
      <c r="M222" s="157"/>
      <c r="N222" s="157"/>
      <c r="O222" s="157"/>
      <c r="P222" s="157"/>
      <c r="Q222" s="157"/>
      <c r="R222" s="160"/>
      <c r="T222" s="161"/>
      <c r="U222" s="157"/>
      <c r="V222" s="157"/>
      <c r="W222" s="157"/>
      <c r="X222" s="157"/>
      <c r="Y222" s="157"/>
      <c r="Z222" s="157"/>
      <c r="AA222" s="162"/>
      <c r="AT222" s="163" t="s">
        <v>195</v>
      </c>
      <c r="AU222" s="163" t="s">
        <v>82</v>
      </c>
      <c r="AV222" s="11" t="s">
        <v>79</v>
      </c>
      <c r="AW222" s="11" t="s">
        <v>30</v>
      </c>
      <c r="AX222" s="11" t="s">
        <v>72</v>
      </c>
      <c r="AY222" s="163" t="s">
        <v>136</v>
      </c>
    </row>
    <row r="223" spans="2:65" s="12" customFormat="1" ht="22.5" customHeight="1" x14ac:dyDescent="0.3">
      <c r="B223" s="164"/>
      <c r="C223" s="165"/>
      <c r="D223" s="165"/>
      <c r="E223" s="166" t="s">
        <v>3</v>
      </c>
      <c r="F223" s="262" t="s">
        <v>395</v>
      </c>
      <c r="G223" s="261"/>
      <c r="H223" s="261"/>
      <c r="I223" s="261"/>
      <c r="J223" s="165"/>
      <c r="K223" s="167">
        <v>318</v>
      </c>
      <c r="L223" s="165"/>
      <c r="M223" s="165"/>
      <c r="N223" s="165"/>
      <c r="O223" s="165"/>
      <c r="P223" s="165"/>
      <c r="Q223" s="165"/>
      <c r="R223" s="168"/>
      <c r="T223" s="169"/>
      <c r="U223" s="165"/>
      <c r="V223" s="165"/>
      <c r="W223" s="165"/>
      <c r="X223" s="165"/>
      <c r="Y223" s="165"/>
      <c r="Z223" s="165"/>
      <c r="AA223" s="170"/>
      <c r="AT223" s="171" t="s">
        <v>195</v>
      </c>
      <c r="AU223" s="171" t="s">
        <v>82</v>
      </c>
      <c r="AV223" s="12" t="s">
        <v>82</v>
      </c>
      <c r="AW223" s="12" t="s">
        <v>30</v>
      </c>
      <c r="AX223" s="12" t="s">
        <v>72</v>
      </c>
      <c r="AY223" s="171" t="s">
        <v>136</v>
      </c>
    </row>
    <row r="224" spans="2:65" s="11" customFormat="1" ht="22.5" customHeight="1" x14ac:dyDescent="0.3">
      <c r="B224" s="156"/>
      <c r="C224" s="157"/>
      <c r="D224" s="157"/>
      <c r="E224" s="158" t="s">
        <v>3</v>
      </c>
      <c r="F224" s="270" t="s">
        <v>405</v>
      </c>
      <c r="G224" s="269"/>
      <c r="H224" s="269"/>
      <c r="I224" s="269"/>
      <c r="J224" s="157"/>
      <c r="K224" s="159" t="s">
        <v>3</v>
      </c>
      <c r="L224" s="157"/>
      <c r="M224" s="157"/>
      <c r="N224" s="157"/>
      <c r="O224" s="157"/>
      <c r="P224" s="157"/>
      <c r="Q224" s="157"/>
      <c r="R224" s="160"/>
      <c r="T224" s="161"/>
      <c r="U224" s="157"/>
      <c r="V224" s="157"/>
      <c r="W224" s="157"/>
      <c r="X224" s="157"/>
      <c r="Y224" s="157"/>
      <c r="Z224" s="157"/>
      <c r="AA224" s="162"/>
      <c r="AT224" s="163" t="s">
        <v>195</v>
      </c>
      <c r="AU224" s="163" t="s">
        <v>82</v>
      </c>
      <c r="AV224" s="11" t="s">
        <v>79</v>
      </c>
      <c r="AW224" s="11" t="s">
        <v>30</v>
      </c>
      <c r="AX224" s="11" t="s">
        <v>72</v>
      </c>
      <c r="AY224" s="163" t="s">
        <v>136</v>
      </c>
    </row>
    <row r="225" spans="2:65" s="12" customFormat="1" ht="22.5" customHeight="1" x14ac:dyDescent="0.3">
      <c r="B225" s="164"/>
      <c r="C225" s="165"/>
      <c r="D225" s="165"/>
      <c r="E225" s="166" t="s">
        <v>3</v>
      </c>
      <c r="F225" s="262" t="s">
        <v>399</v>
      </c>
      <c r="G225" s="261"/>
      <c r="H225" s="261"/>
      <c r="I225" s="261"/>
      <c r="J225" s="165"/>
      <c r="K225" s="167">
        <v>99</v>
      </c>
      <c r="L225" s="165"/>
      <c r="M225" s="165"/>
      <c r="N225" s="165"/>
      <c r="O225" s="165"/>
      <c r="P225" s="165"/>
      <c r="Q225" s="165"/>
      <c r="R225" s="168"/>
      <c r="T225" s="169"/>
      <c r="U225" s="165"/>
      <c r="V225" s="165"/>
      <c r="W225" s="165"/>
      <c r="X225" s="165"/>
      <c r="Y225" s="165"/>
      <c r="Z225" s="165"/>
      <c r="AA225" s="170"/>
      <c r="AT225" s="171" t="s">
        <v>195</v>
      </c>
      <c r="AU225" s="171" t="s">
        <v>82</v>
      </c>
      <c r="AV225" s="12" t="s">
        <v>82</v>
      </c>
      <c r="AW225" s="12" t="s">
        <v>30</v>
      </c>
      <c r="AX225" s="12" t="s">
        <v>72</v>
      </c>
      <c r="AY225" s="171" t="s">
        <v>136</v>
      </c>
    </row>
    <row r="226" spans="2:65" s="11" customFormat="1" ht="22.5" customHeight="1" x14ac:dyDescent="0.3">
      <c r="B226" s="156"/>
      <c r="C226" s="157"/>
      <c r="D226" s="157"/>
      <c r="E226" s="158" t="s">
        <v>3</v>
      </c>
      <c r="F226" s="270" t="s">
        <v>406</v>
      </c>
      <c r="G226" s="269"/>
      <c r="H226" s="269"/>
      <c r="I226" s="269"/>
      <c r="J226" s="157"/>
      <c r="K226" s="159" t="s">
        <v>3</v>
      </c>
      <c r="L226" s="157"/>
      <c r="M226" s="157"/>
      <c r="N226" s="157"/>
      <c r="O226" s="157"/>
      <c r="P226" s="157"/>
      <c r="Q226" s="157"/>
      <c r="R226" s="160"/>
      <c r="T226" s="161"/>
      <c r="U226" s="157"/>
      <c r="V226" s="157"/>
      <c r="W226" s="157"/>
      <c r="X226" s="157"/>
      <c r="Y226" s="157"/>
      <c r="Z226" s="157"/>
      <c r="AA226" s="162"/>
      <c r="AT226" s="163" t="s">
        <v>195</v>
      </c>
      <c r="AU226" s="163" t="s">
        <v>82</v>
      </c>
      <c r="AV226" s="11" t="s">
        <v>79</v>
      </c>
      <c r="AW226" s="11" t="s">
        <v>30</v>
      </c>
      <c r="AX226" s="11" t="s">
        <v>72</v>
      </c>
      <c r="AY226" s="163" t="s">
        <v>136</v>
      </c>
    </row>
    <row r="227" spans="2:65" s="12" customFormat="1" ht="22.5" customHeight="1" x14ac:dyDescent="0.3">
      <c r="B227" s="164"/>
      <c r="C227" s="165"/>
      <c r="D227" s="165"/>
      <c r="E227" s="166" t="s">
        <v>3</v>
      </c>
      <c r="F227" s="262" t="s">
        <v>400</v>
      </c>
      <c r="G227" s="261"/>
      <c r="H227" s="261"/>
      <c r="I227" s="261"/>
      <c r="J227" s="165"/>
      <c r="K227" s="167">
        <v>536</v>
      </c>
      <c r="L227" s="165"/>
      <c r="M227" s="165"/>
      <c r="N227" s="165"/>
      <c r="O227" s="165"/>
      <c r="P227" s="165"/>
      <c r="Q227" s="165"/>
      <c r="R227" s="168"/>
      <c r="T227" s="169"/>
      <c r="U227" s="165"/>
      <c r="V227" s="165"/>
      <c r="W227" s="165"/>
      <c r="X227" s="165"/>
      <c r="Y227" s="165"/>
      <c r="Z227" s="165"/>
      <c r="AA227" s="170"/>
      <c r="AT227" s="171" t="s">
        <v>195</v>
      </c>
      <c r="AU227" s="171" t="s">
        <v>82</v>
      </c>
      <c r="AV227" s="12" t="s">
        <v>82</v>
      </c>
      <c r="AW227" s="12" t="s">
        <v>30</v>
      </c>
      <c r="AX227" s="12" t="s">
        <v>72</v>
      </c>
      <c r="AY227" s="171" t="s">
        <v>136</v>
      </c>
    </row>
    <row r="228" spans="2:65" s="13" customFormat="1" ht="22.5" customHeight="1" x14ac:dyDescent="0.3">
      <c r="B228" s="172"/>
      <c r="C228" s="173"/>
      <c r="D228" s="173"/>
      <c r="E228" s="174" t="s">
        <v>3</v>
      </c>
      <c r="F228" s="263" t="s">
        <v>197</v>
      </c>
      <c r="G228" s="264"/>
      <c r="H228" s="264"/>
      <c r="I228" s="264"/>
      <c r="J228" s="173"/>
      <c r="K228" s="175">
        <v>953</v>
      </c>
      <c r="L228" s="173"/>
      <c r="M228" s="173"/>
      <c r="N228" s="173"/>
      <c r="O228" s="173"/>
      <c r="P228" s="173"/>
      <c r="Q228" s="173"/>
      <c r="R228" s="176"/>
      <c r="T228" s="177"/>
      <c r="U228" s="173"/>
      <c r="V228" s="173"/>
      <c r="W228" s="173"/>
      <c r="X228" s="173"/>
      <c r="Y228" s="173"/>
      <c r="Z228" s="173"/>
      <c r="AA228" s="178"/>
      <c r="AT228" s="179" t="s">
        <v>195</v>
      </c>
      <c r="AU228" s="179" t="s">
        <v>82</v>
      </c>
      <c r="AV228" s="13" t="s">
        <v>149</v>
      </c>
      <c r="AW228" s="13" t="s">
        <v>30</v>
      </c>
      <c r="AX228" s="13" t="s">
        <v>79</v>
      </c>
      <c r="AY228" s="179" t="s">
        <v>136</v>
      </c>
    </row>
    <row r="229" spans="2:65" s="1" customFormat="1" ht="22.5" customHeight="1" x14ac:dyDescent="0.3">
      <c r="B229" s="139"/>
      <c r="C229" s="140" t="s">
        <v>407</v>
      </c>
      <c r="D229" s="140" t="s">
        <v>137</v>
      </c>
      <c r="E229" s="141" t="s">
        <v>408</v>
      </c>
      <c r="F229" s="243" t="s">
        <v>409</v>
      </c>
      <c r="G229" s="244"/>
      <c r="H229" s="244"/>
      <c r="I229" s="244"/>
      <c r="J229" s="142" t="s">
        <v>192</v>
      </c>
      <c r="K229" s="143">
        <v>204.93</v>
      </c>
      <c r="L229" s="245">
        <v>0</v>
      </c>
      <c r="M229" s="244"/>
      <c r="N229" s="245">
        <f>ROUND(L229*K229,2)</f>
        <v>0</v>
      </c>
      <c r="O229" s="244"/>
      <c r="P229" s="244"/>
      <c r="Q229" s="244"/>
      <c r="R229" s="144"/>
      <c r="T229" s="145" t="s">
        <v>3</v>
      </c>
      <c r="U229" s="41" t="s">
        <v>37</v>
      </c>
      <c r="V229" s="146">
        <v>2.5000000000000001E-2</v>
      </c>
      <c r="W229" s="146">
        <f>V229*K229</f>
        <v>5.1232500000000005</v>
      </c>
      <c r="X229" s="146">
        <v>0.22542000000000001</v>
      </c>
      <c r="Y229" s="146">
        <f>X229*K229</f>
        <v>46.195320600000002</v>
      </c>
      <c r="Z229" s="146">
        <v>0</v>
      </c>
      <c r="AA229" s="147">
        <f>Z229*K229</f>
        <v>0</v>
      </c>
      <c r="AR229" s="18" t="s">
        <v>149</v>
      </c>
      <c r="AT229" s="18" t="s">
        <v>137</v>
      </c>
      <c r="AU229" s="18" t="s">
        <v>82</v>
      </c>
      <c r="AY229" s="18" t="s">
        <v>136</v>
      </c>
      <c r="BE229" s="148">
        <f>IF(U229="základní",N229,0)</f>
        <v>0</v>
      </c>
      <c r="BF229" s="148">
        <f>IF(U229="snížená",N229,0)</f>
        <v>0</v>
      </c>
      <c r="BG229" s="148">
        <f>IF(U229="zákl. přenesená",N229,0)</f>
        <v>0</v>
      </c>
      <c r="BH229" s="148">
        <f>IF(U229="sníž. přenesená",N229,0)</f>
        <v>0</v>
      </c>
      <c r="BI229" s="148">
        <f>IF(U229="nulová",N229,0)</f>
        <v>0</v>
      </c>
      <c r="BJ229" s="18" t="s">
        <v>79</v>
      </c>
      <c r="BK229" s="148">
        <f>ROUND(L229*K229,2)</f>
        <v>0</v>
      </c>
      <c r="BL229" s="18" t="s">
        <v>149</v>
      </c>
      <c r="BM229" s="18" t="s">
        <v>410</v>
      </c>
    </row>
    <row r="230" spans="2:65" s="11" customFormat="1" ht="22.5" customHeight="1" x14ac:dyDescent="0.3">
      <c r="B230" s="156"/>
      <c r="C230" s="157"/>
      <c r="D230" s="157"/>
      <c r="E230" s="158" t="s">
        <v>3</v>
      </c>
      <c r="F230" s="268" t="s">
        <v>305</v>
      </c>
      <c r="G230" s="269"/>
      <c r="H230" s="269"/>
      <c r="I230" s="269"/>
      <c r="J230" s="157"/>
      <c r="K230" s="159" t="s">
        <v>3</v>
      </c>
      <c r="L230" s="157"/>
      <c r="M230" s="157"/>
      <c r="N230" s="157"/>
      <c r="O230" s="157"/>
      <c r="P230" s="157"/>
      <c r="Q230" s="157"/>
      <c r="R230" s="160"/>
      <c r="T230" s="161"/>
      <c r="U230" s="157"/>
      <c r="V230" s="157"/>
      <c r="W230" s="157"/>
      <c r="X230" s="157"/>
      <c r="Y230" s="157"/>
      <c r="Z230" s="157"/>
      <c r="AA230" s="162"/>
      <c r="AT230" s="163" t="s">
        <v>195</v>
      </c>
      <c r="AU230" s="163" t="s">
        <v>82</v>
      </c>
      <c r="AV230" s="11" t="s">
        <v>79</v>
      </c>
      <c r="AW230" s="11" t="s">
        <v>30</v>
      </c>
      <c r="AX230" s="11" t="s">
        <v>72</v>
      </c>
      <c r="AY230" s="163" t="s">
        <v>136</v>
      </c>
    </row>
    <row r="231" spans="2:65" s="12" customFormat="1" ht="22.5" customHeight="1" x14ac:dyDescent="0.3">
      <c r="B231" s="164"/>
      <c r="C231" s="165"/>
      <c r="D231" s="165"/>
      <c r="E231" s="166" t="s">
        <v>3</v>
      </c>
      <c r="F231" s="262" t="s">
        <v>355</v>
      </c>
      <c r="G231" s="261"/>
      <c r="H231" s="261"/>
      <c r="I231" s="261"/>
      <c r="J231" s="165"/>
      <c r="K231" s="167">
        <v>105.93</v>
      </c>
      <c r="L231" s="165"/>
      <c r="M231" s="165"/>
      <c r="N231" s="165"/>
      <c r="O231" s="165"/>
      <c r="P231" s="165"/>
      <c r="Q231" s="165"/>
      <c r="R231" s="168"/>
      <c r="T231" s="169"/>
      <c r="U231" s="165"/>
      <c r="V231" s="165"/>
      <c r="W231" s="165"/>
      <c r="X231" s="165"/>
      <c r="Y231" s="165"/>
      <c r="Z231" s="165"/>
      <c r="AA231" s="170"/>
      <c r="AT231" s="171" t="s">
        <v>195</v>
      </c>
      <c r="AU231" s="171" t="s">
        <v>82</v>
      </c>
      <c r="AV231" s="12" t="s">
        <v>82</v>
      </c>
      <c r="AW231" s="12" t="s">
        <v>30</v>
      </c>
      <c r="AX231" s="12" t="s">
        <v>72</v>
      </c>
      <c r="AY231" s="171" t="s">
        <v>136</v>
      </c>
    </row>
    <row r="232" spans="2:65" s="12" customFormat="1" ht="22.5" customHeight="1" x14ac:dyDescent="0.3">
      <c r="B232" s="164"/>
      <c r="C232" s="165"/>
      <c r="D232" s="165"/>
      <c r="E232" s="166" t="s">
        <v>3</v>
      </c>
      <c r="F232" s="262" t="s">
        <v>399</v>
      </c>
      <c r="G232" s="261"/>
      <c r="H232" s="261"/>
      <c r="I232" s="261"/>
      <c r="J232" s="165"/>
      <c r="K232" s="167">
        <v>99</v>
      </c>
      <c r="L232" s="165"/>
      <c r="M232" s="165"/>
      <c r="N232" s="165"/>
      <c r="O232" s="165"/>
      <c r="P232" s="165"/>
      <c r="Q232" s="165"/>
      <c r="R232" s="168"/>
      <c r="T232" s="169"/>
      <c r="U232" s="165"/>
      <c r="V232" s="165"/>
      <c r="W232" s="165"/>
      <c r="X232" s="165"/>
      <c r="Y232" s="165"/>
      <c r="Z232" s="165"/>
      <c r="AA232" s="170"/>
      <c r="AT232" s="171" t="s">
        <v>195</v>
      </c>
      <c r="AU232" s="171" t="s">
        <v>82</v>
      </c>
      <c r="AV232" s="12" t="s">
        <v>82</v>
      </c>
      <c r="AW232" s="12" t="s">
        <v>30</v>
      </c>
      <c r="AX232" s="12" t="s">
        <v>72</v>
      </c>
      <c r="AY232" s="171" t="s">
        <v>136</v>
      </c>
    </row>
    <row r="233" spans="2:65" s="13" customFormat="1" ht="22.5" customHeight="1" x14ac:dyDescent="0.3">
      <c r="B233" s="172"/>
      <c r="C233" s="173"/>
      <c r="D233" s="173"/>
      <c r="E233" s="174" t="s">
        <v>3</v>
      </c>
      <c r="F233" s="263" t="s">
        <v>197</v>
      </c>
      <c r="G233" s="264"/>
      <c r="H233" s="264"/>
      <c r="I233" s="264"/>
      <c r="J233" s="173"/>
      <c r="K233" s="175">
        <v>204.93</v>
      </c>
      <c r="L233" s="173"/>
      <c r="M233" s="173"/>
      <c r="N233" s="173"/>
      <c r="O233" s="173"/>
      <c r="P233" s="173"/>
      <c r="Q233" s="173"/>
      <c r="R233" s="176"/>
      <c r="T233" s="177"/>
      <c r="U233" s="173"/>
      <c r="V233" s="173"/>
      <c r="W233" s="173"/>
      <c r="X233" s="173"/>
      <c r="Y233" s="173"/>
      <c r="Z233" s="173"/>
      <c r="AA233" s="178"/>
      <c r="AT233" s="179" t="s">
        <v>195</v>
      </c>
      <c r="AU233" s="179" t="s">
        <v>82</v>
      </c>
      <c r="AV233" s="13" t="s">
        <v>149</v>
      </c>
      <c r="AW233" s="13" t="s">
        <v>30</v>
      </c>
      <c r="AX233" s="13" t="s">
        <v>79</v>
      </c>
      <c r="AY233" s="179" t="s">
        <v>136</v>
      </c>
    </row>
    <row r="234" spans="2:65" s="1" customFormat="1" ht="22.5" customHeight="1" x14ac:dyDescent="0.3">
      <c r="B234" s="139"/>
      <c r="C234" s="140" t="s">
        <v>411</v>
      </c>
      <c r="D234" s="140" t="s">
        <v>137</v>
      </c>
      <c r="E234" s="141" t="s">
        <v>412</v>
      </c>
      <c r="F234" s="243" t="s">
        <v>413</v>
      </c>
      <c r="G234" s="244"/>
      <c r="H234" s="244"/>
      <c r="I234" s="244"/>
      <c r="J234" s="142" t="s">
        <v>192</v>
      </c>
      <c r="K234" s="143">
        <v>636.20000000000005</v>
      </c>
      <c r="L234" s="245">
        <v>0</v>
      </c>
      <c r="M234" s="244"/>
      <c r="N234" s="245">
        <f>ROUND(L234*K234,2)</f>
        <v>0</v>
      </c>
      <c r="O234" s="244"/>
      <c r="P234" s="244"/>
      <c r="Q234" s="244"/>
      <c r="R234" s="144"/>
      <c r="T234" s="145" t="s">
        <v>3</v>
      </c>
      <c r="U234" s="41" t="s">
        <v>37</v>
      </c>
      <c r="V234" s="146">
        <v>2.5999999999999999E-2</v>
      </c>
      <c r="W234" s="146">
        <f>V234*K234</f>
        <v>16.5412</v>
      </c>
      <c r="X234" s="146">
        <v>0.27994000000000002</v>
      </c>
      <c r="Y234" s="146">
        <f>X234*K234</f>
        <v>178.09782800000002</v>
      </c>
      <c r="Z234" s="146">
        <v>0</v>
      </c>
      <c r="AA234" s="147">
        <f>Z234*K234</f>
        <v>0</v>
      </c>
      <c r="AR234" s="18" t="s">
        <v>149</v>
      </c>
      <c r="AT234" s="18" t="s">
        <v>137</v>
      </c>
      <c r="AU234" s="18" t="s">
        <v>82</v>
      </c>
      <c r="AY234" s="18" t="s">
        <v>136</v>
      </c>
      <c r="BE234" s="148">
        <f>IF(U234="základní",N234,0)</f>
        <v>0</v>
      </c>
      <c r="BF234" s="148">
        <f>IF(U234="snížená",N234,0)</f>
        <v>0</v>
      </c>
      <c r="BG234" s="148">
        <f>IF(U234="zákl. přenesená",N234,0)</f>
        <v>0</v>
      </c>
      <c r="BH234" s="148">
        <f>IF(U234="sníž. přenesená",N234,0)</f>
        <v>0</v>
      </c>
      <c r="BI234" s="148">
        <f>IF(U234="nulová",N234,0)</f>
        <v>0</v>
      </c>
      <c r="BJ234" s="18" t="s">
        <v>79</v>
      </c>
      <c r="BK234" s="148">
        <f>ROUND(L234*K234,2)</f>
        <v>0</v>
      </c>
      <c r="BL234" s="18" t="s">
        <v>149</v>
      </c>
      <c r="BM234" s="18" t="s">
        <v>414</v>
      </c>
    </row>
    <row r="235" spans="2:65" s="11" customFormat="1" ht="22.5" customHeight="1" x14ac:dyDescent="0.3">
      <c r="B235" s="156"/>
      <c r="C235" s="157"/>
      <c r="D235" s="157"/>
      <c r="E235" s="158" t="s">
        <v>3</v>
      </c>
      <c r="F235" s="268" t="s">
        <v>305</v>
      </c>
      <c r="G235" s="269"/>
      <c r="H235" s="269"/>
      <c r="I235" s="269"/>
      <c r="J235" s="157"/>
      <c r="K235" s="159" t="s">
        <v>3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195</v>
      </c>
      <c r="AU235" s="163" t="s">
        <v>82</v>
      </c>
      <c r="AV235" s="11" t="s">
        <v>79</v>
      </c>
      <c r="AW235" s="11" t="s">
        <v>30</v>
      </c>
      <c r="AX235" s="11" t="s">
        <v>72</v>
      </c>
      <c r="AY235" s="163" t="s">
        <v>136</v>
      </c>
    </row>
    <row r="236" spans="2:65" s="12" customFormat="1" ht="22.5" customHeight="1" x14ac:dyDescent="0.3">
      <c r="B236" s="164"/>
      <c r="C236" s="165"/>
      <c r="D236" s="165"/>
      <c r="E236" s="166" t="s">
        <v>3</v>
      </c>
      <c r="F236" s="262" t="s">
        <v>399</v>
      </c>
      <c r="G236" s="261"/>
      <c r="H236" s="261"/>
      <c r="I236" s="261"/>
      <c r="J236" s="165"/>
      <c r="K236" s="167">
        <v>99</v>
      </c>
      <c r="L236" s="165"/>
      <c r="M236" s="165"/>
      <c r="N236" s="165"/>
      <c r="O236" s="165"/>
      <c r="P236" s="165"/>
      <c r="Q236" s="165"/>
      <c r="R236" s="168"/>
      <c r="T236" s="169"/>
      <c r="U236" s="165"/>
      <c r="V236" s="165"/>
      <c r="W236" s="165"/>
      <c r="X236" s="165"/>
      <c r="Y236" s="165"/>
      <c r="Z236" s="165"/>
      <c r="AA236" s="170"/>
      <c r="AT236" s="171" t="s">
        <v>195</v>
      </c>
      <c r="AU236" s="171" t="s">
        <v>82</v>
      </c>
      <c r="AV236" s="12" t="s">
        <v>82</v>
      </c>
      <c r="AW236" s="12" t="s">
        <v>30</v>
      </c>
      <c r="AX236" s="12" t="s">
        <v>72</v>
      </c>
      <c r="AY236" s="171" t="s">
        <v>136</v>
      </c>
    </row>
    <row r="237" spans="2:65" s="11" customFormat="1" ht="22.5" customHeight="1" x14ac:dyDescent="0.3">
      <c r="B237" s="156"/>
      <c r="C237" s="157"/>
      <c r="D237" s="157"/>
      <c r="E237" s="158" t="s">
        <v>3</v>
      </c>
      <c r="F237" s="270" t="s">
        <v>307</v>
      </c>
      <c r="G237" s="269"/>
      <c r="H237" s="269"/>
      <c r="I237" s="269"/>
      <c r="J237" s="157"/>
      <c r="K237" s="159" t="s">
        <v>3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195</v>
      </c>
      <c r="AU237" s="163" t="s">
        <v>82</v>
      </c>
      <c r="AV237" s="11" t="s">
        <v>79</v>
      </c>
      <c r="AW237" s="11" t="s">
        <v>30</v>
      </c>
      <c r="AX237" s="11" t="s">
        <v>72</v>
      </c>
      <c r="AY237" s="163" t="s">
        <v>136</v>
      </c>
    </row>
    <row r="238" spans="2:65" s="12" customFormat="1" ht="22.5" customHeight="1" x14ac:dyDescent="0.3">
      <c r="B238" s="164"/>
      <c r="C238" s="165"/>
      <c r="D238" s="165"/>
      <c r="E238" s="166" t="s">
        <v>3</v>
      </c>
      <c r="F238" s="262" t="s">
        <v>400</v>
      </c>
      <c r="G238" s="261"/>
      <c r="H238" s="261"/>
      <c r="I238" s="261"/>
      <c r="J238" s="165"/>
      <c r="K238" s="167">
        <v>536</v>
      </c>
      <c r="L238" s="165"/>
      <c r="M238" s="165"/>
      <c r="N238" s="165"/>
      <c r="O238" s="165"/>
      <c r="P238" s="165"/>
      <c r="Q238" s="165"/>
      <c r="R238" s="168"/>
      <c r="T238" s="169"/>
      <c r="U238" s="165"/>
      <c r="V238" s="165"/>
      <c r="W238" s="165"/>
      <c r="X238" s="165"/>
      <c r="Y238" s="165"/>
      <c r="Z238" s="165"/>
      <c r="AA238" s="170"/>
      <c r="AT238" s="171" t="s">
        <v>195</v>
      </c>
      <c r="AU238" s="171" t="s">
        <v>82</v>
      </c>
      <c r="AV238" s="12" t="s">
        <v>82</v>
      </c>
      <c r="AW238" s="12" t="s">
        <v>30</v>
      </c>
      <c r="AX238" s="12" t="s">
        <v>72</v>
      </c>
      <c r="AY238" s="171" t="s">
        <v>136</v>
      </c>
    </row>
    <row r="239" spans="2:65" s="11" customFormat="1" ht="22.5" customHeight="1" x14ac:dyDescent="0.3">
      <c r="B239" s="156"/>
      <c r="C239" s="157"/>
      <c r="D239" s="157"/>
      <c r="E239" s="158" t="s">
        <v>3</v>
      </c>
      <c r="F239" s="270" t="s">
        <v>415</v>
      </c>
      <c r="G239" s="269"/>
      <c r="H239" s="269"/>
      <c r="I239" s="269"/>
      <c r="J239" s="157"/>
      <c r="K239" s="159" t="s">
        <v>3</v>
      </c>
      <c r="L239" s="157"/>
      <c r="M239" s="157"/>
      <c r="N239" s="157"/>
      <c r="O239" s="157"/>
      <c r="P239" s="157"/>
      <c r="Q239" s="157"/>
      <c r="R239" s="160"/>
      <c r="T239" s="161"/>
      <c r="U239" s="157"/>
      <c r="V239" s="157"/>
      <c r="W239" s="157"/>
      <c r="X239" s="157"/>
      <c r="Y239" s="157"/>
      <c r="Z239" s="157"/>
      <c r="AA239" s="162"/>
      <c r="AT239" s="163" t="s">
        <v>195</v>
      </c>
      <c r="AU239" s="163" t="s">
        <v>82</v>
      </c>
      <c r="AV239" s="11" t="s">
        <v>79</v>
      </c>
      <c r="AW239" s="11" t="s">
        <v>30</v>
      </c>
      <c r="AX239" s="11" t="s">
        <v>72</v>
      </c>
      <c r="AY239" s="163" t="s">
        <v>136</v>
      </c>
    </row>
    <row r="240" spans="2:65" s="12" customFormat="1" ht="22.5" customHeight="1" x14ac:dyDescent="0.3">
      <c r="B240" s="164"/>
      <c r="C240" s="165"/>
      <c r="D240" s="165"/>
      <c r="E240" s="166" t="s">
        <v>3</v>
      </c>
      <c r="F240" s="262" t="s">
        <v>416</v>
      </c>
      <c r="G240" s="261"/>
      <c r="H240" s="261"/>
      <c r="I240" s="261"/>
      <c r="J240" s="165"/>
      <c r="K240" s="167">
        <v>1.2</v>
      </c>
      <c r="L240" s="165"/>
      <c r="M240" s="165"/>
      <c r="N240" s="165"/>
      <c r="O240" s="165"/>
      <c r="P240" s="165"/>
      <c r="Q240" s="165"/>
      <c r="R240" s="168"/>
      <c r="T240" s="169"/>
      <c r="U240" s="165"/>
      <c r="V240" s="165"/>
      <c r="W240" s="165"/>
      <c r="X240" s="165"/>
      <c r="Y240" s="165"/>
      <c r="Z240" s="165"/>
      <c r="AA240" s="170"/>
      <c r="AT240" s="171" t="s">
        <v>195</v>
      </c>
      <c r="AU240" s="171" t="s">
        <v>82</v>
      </c>
      <c r="AV240" s="12" t="s">
        <v>82</v>
      </c>
      <c r="AW240" s="12" t="s">
        <v>30</v>
      </c>
      <c r="AX240" s="12" t="s">
        <v>72</v>
      </c>
      <c r="AY240" s="171" t="s">
        <v>136</v>
      </c>
    </row>
    <row r="241" spans="2:65" s="13" customFormat="1" ht="22.5" customHeight="1" x14ac:dyDescent="0.3">
      <c r="B241" s="172"/>
      <c r="C241" s="173"/>
      <c r="D241" s="173"/>
      <c r="E241" s="174" t="s">
        <v>3</v>
      </c>
      <c r="F241" s="263" t="s">
        <v>197</v>
      </c>
      <c r="G241" s="264"/>
      <c r="H241" s="264"/>
      <c r="I241" s="264"/>
      <c r="J241" s="173"/>
      <c r="K241" s="175">
        <v>636.20000000000005</v>
      </c>
      <c r="L241" s="173"/>
      <c r="M241" s="173"/>
      <c r="N241" s="173"/>
      <c r="O241" s="173"/>
      <c r="P241" s="173"/>
      <c r="Q241" s="173"/>
      <c r="R241" s="176"/>
      <c r="T241" s="177"/>
      <c r="U241" s="173"/>
      <c r="V241" s="173"/>
      <c r="W241" s="173"/>
      <c r="X241" s="173"/>
      <c r="Y241" s="173"/>
      <c r="Z241" s="173"/>
      <c r="AA241" s="178"/>
      <c r="AT241" s="179" t="s">
        <v>195</v>
      </c>
      <c r="AU241" s="179" t="s">
        <v>82</v>
      </c>
      <c r="AV241" s="13" t="s">
        <v>149</v>
      </c>
      <c r="AW241" s="13" t="s">
        <v>30</v>
      </c>
      <c r="AX241" s="13" t="s">
        <v>79</v>
      </c>
      <c r="AY241" s="179" t="s">
        <v>136</v>
      </c>
    </row>
    <row r="242" spans="2:65" s="1" customFormat="1" ht="22.5" customHeight="1" x14ac:dyDescent="0.3">
      <c r="B242" s="139"/>
      <c r="C242" s="140" t="s">
        <v>417</v>
      </c>
      <c r="D242" s="140" t="s">
        <v>137</v>
      </c>
      <c r="E242" s="141" t="s">
        <v>418</v>
      </c>
      <c r="F242" s="243" t="s">
        <v>419</v>
      </c>
      <c r="G242" s="244"/>
      <c r="H242" s="244"/>
      <c r="I242" s="244"/>
      <c r="J242" s="142" t="s">
        <v>192</v>
      </c>
      <c r="K242" s="143">
        <v>1231.78</v>
      </c>
      <c r="L242" s="245">
        <v>0</v>
      </c>
      <c r="M242" s="244"/>
      <c r="N242" s="245">
        <f>ROUND(L242*K242,2)</f>
        <v>0</v>
      </c>
      <c r="O242" s="244"/>
      <c r="P242" s="244"/>
      <c r="Q242" s="244"/>
      <c r="R242" s="144"/>
      <c r="T242" s="145" t="s">
        <v>3</v>
      </c>
      <c r="U242" s="41" t="s">
        <v>37</v>
      </c>
      <c r="V242" s="146">
        <v>2.9000000000000001E-2</v>
      </c>
      <c r="W242" s="146">
        <f>V242*K242</f>
        <v>35.721620000000001</v>
      </c>
      <c r="X242" s="146">
        <v>0.378</v>
      </c>
      <c r="Y242" s="146">
        <f>X242*K242</f>
        <v>465.61284000000001</v>
      </c>
      <c r="Z242" s="146">
        <v>0</v>
      </c>
      <c r="AA242" s="147">
        <f>Z242*K242</f>
        <v>0</v>
      </c>
      <c r="AR242" s="18" t="s">
        <v>149</v>
      </c>
      <c r="AT242" s="18" t="s">
        <v>137</v>
      </c>
      <c r="AU242" s="18" t="s">
        <v>82</v>
      </c>
      <c r="AY242" s="18" t="s">
        <v>136</v>
      </c>
      <c r="BE242" s="148">
        <f>IF(U242="základní",N242,0)</f>
        <v>0</v>
      </c>
      <c r="BF242" s="148">
        <f>IF(U242="snížená",N242,0)</f>
        <v>0</v>
      </c>
      <c r="BG242" s="148">
        <f>IF(U242="zákl. přenesená",N242,0)</f>
        <v>0</v>
      </c>
      <c r="BH242" s="148">
        <f>IF(U242="sníž. přenesená",N242,0)</f>
        <v>0</v>
      </c>
      <c r="BI242" s="148">
        <f>IF(U242="nulová",N242,0)</f>
        <v>0</v>
      </c>
      <c r="BJ242" s="18" t="s">
        <v>79</v>
      </c>
      <c r="BK242" s="148">
        <f>ROUND(L242*K242,2)</f>
        <v>0</v>
      </c>
      <c r="BL242" s="18" t="s">
        <v>149</v>
      </c>
      <c r="BM242" s="18" t="s">
        <v>420</v>
      </c>
    </row>
    <row r="243" spans="2:65" s="11" customFormat="1" ht="22.5" customHeight="1" x14ac:dyDescent="0.3">
      <c r="B243" s="156"/>
      <c r="C243" s="157"/>
      <c r="D243" s="157"/>
      <c r="E243" s="158" t="s">
        <v>3</v>
      </c>
      <c r="F243" s="268" t="s">
        <v>421</v>
      </c>
      <c r="G243" s="269"/>
      <c r="H243" s="269"/>
      <c r="I243" s="269"/>
      <c r="J243" s="157"/>
      <c r="K243" s="159" t="s">
        <v>3</v>
      </c>
      <c r="L243" s="157"/>
      <c r="M243" s="157"/>
      <c r="N243" s="157"/>
      <c r="O243" s="157"/>
      <c r="P243" s="157"/>
      <c r="Q243" s="157"/>
      <c r="R243" s="160"/>
      <c r="T243" s="161"/>
      <c r="U243" s="157"/>
      <c r="V243" s="157"/>
      <c r="W243" s="157"/>
      <c r="X243" s="157"/>
      <c r="Y243" s="157"/>
      <c r="Z243" s="157"/>
      <c r="AA243" s="162"/>
      <c r="AT243" s="163" t="s">
        <v>195</v>
      </c>
      <c r="AU243" s="163" t="s">
        <v>82</v>
      </c>
      <c r="AV243" s="11" t="s">
        <v>79</v>
      </c>
      <c r="AW243" s="11" t="s">
        <v>30</v>
      </c>
      <c r="AX243" s="11" t="s">
        <v>72</v>
      </c>
      <c r="AY243" s="163" t="s">
        <v>136</v>
      </c>
    </row>
    <row r="244" spans="2:65" s="12" customFormat="1" ht="22.5" customHeight="1" x14ac:dyDescent="0.3">
      <c r="B244" s="164"/>
      <c r="C244" s="165"/>
      <c r="D244" s="165"/>
      <c r="E244" s="166" t="s">
        <v>3</v>
      </c>
      <c r="F244" s="262" t="s">
        <v>359</v>
      </c>
      <c r="G244" s="261"/>
      <c r="H244" s="261"/>
      <c r="I244" s="261"/>
      <c r="J244" s="165"/>
      <c r="K244" s="167">
        <v>340.26</v>
      </c>
      <c r="L244" s="165"/>
      <c r="M244" s="165"/>
      <c r="N244" s="165"/>
      <c r="O244" s="165"/>
      <c r="P244" s="165"/>
      <c r="Q244" s="165"/>
      <c r="R244" s="168"/>
      <c r="T244" s="169"/>
      <c r="U244" s="165"/>
      <c r="V244" s="165"/>
      <c r="W244" s="165"/>
      <c r="X244" s="165"/>
      <c r="Y244" s="165"/>
      <c r="Z244" s="165"/>
      <c r="AA244" s="170"/>
      <c r="AT244" s="171" t="s">
        <v>195</v>
      </c>
      <c r="AU244" s="171" t="s">
        <v>82</v>
      </c>
      <c r="AV244" s="12" t="s">
        <v>82</v>
      </c>
      <c r="AW244" s="12" t="s">
        <v>30</v>
      </c>
      <c r="AX244" s="12" t="s">
        <v>72</v>
      </c>
      <c r="AY244" s="171" t="s">
        <v>136</v>
      </c>
    </row>
    <row r="245" spans="2:65" s="12" customFormat="1" ht="22.5" customHeight="1" x14ac:dyDescent="0.3">
      <c r="B245" s="164"/>
      <c r="C245" s="165"/>
      <c r="D245" s="165"/>
      <c r="E245" s="166" t="s">
        <v>3</v>
      </c>
      <c r="F245" s="262" t="s">
        <v>395</v>
      </c>
      <c r="G245" s="261"/>
      <c r="H245" s="261"/>
      <c r="I245" s="261"/>
      <c r="J245" s="165"/>
      <c r="K245" s="167">
        <v>318</v>
      </c>
      <c r="L245" s="165"/>
      <c r="M245" s="165"/>
      <c r="N245" s="165"/>
      <c r="O245" s="165"/>
      <c r="P245" s="165"/>
      <c r="Q245" s="165"/>
      <c r="R245" s="168"/>
      <c r="T245" s="169"/>
      <c r="U245" s="165"/>
      <c r="V245" s="165"/>
      <c r="W245" s="165"/>
      <c r="X245" s="165"/>
      <c r="Y245" s="165"/>
      <c r="Z245" s="165"/>
      <c r="AA245" s="170"/>
      <c r="AT245" s="171" t="s">
        <v>195</v>
      </c>
      <c r="AU245" s="171" t="s">
        <v>82</v>
      </c>
      <c r="AV245" s="12" t="s">
        <v>82</v>
      </c>
      <c r="AW245" s="12" t="s">
        <v>30</v>
      </c>
      <c r="AX245" s="12" t="s">
        <v>72</v>
      </c>
      <c r="AY245" s="171" t="s">
        <v>136</v>
      </c>
    </row>
    <row r="246" spans="2:65" s="11" customFormat="1" ht="22.5" customHeight="1" x14ac:dyDescent="0.3">
      <c r="B246" s="156"/>
      <c r="C246" s="157"/>
      <c r="D246" s="157"/>
      <c r="E246" s="158" t="s">
        <v>3</v>
      </c>
      <c r="F246" s="270" t="s">
        <v>374</v>
      </c>
      <c r="G246" s="269"/>
      <c r="H246" s="269"/>
      <c r="I246" s="269"/>
      <c r="J246" s="157"/>
      <c r="K246" s="159" t="s">
        <v>3</v>
      </c>
      <c r="L246" s="157"/>
      <c r="M246" s="157"/>
      <c r="N246" s="157"/>
      <c r="O246" s="157"/>
      <c r="P246" s="157"/>
      <c r="Q246" s="157"/>
      <c r="R246" s="160"/>
      <c r="T246" s="161"/>
      <c r="U246" s="157"/>
      <c r="V246" s="157"/>
      <c r="W246" s="157"/>
      <c r="X246" s="157"/>
      <c r="Y246" s="157"/>
      <c r="Z246" s="157"/>
      <c r="AA246" s="162"/>
      <c r="AT246" s="163" t="s">
        <v>195</v>
      </c>
      <c r="AU246" s="163" t="s">
        <v>82</v>
      </c>
      <c r="AV246" s="11" t="s">
        <v>79</v>
      </c>
      <c r="AW246" s="11" t="s">
        <v>30</v>
      </c>
      <c r="AX246" s="11" t="s">
        <v>72</v>
      </c>
      <c r="AY246" s="163" t="s">
        <v>136</v>
      </c>
    </row>
    <row r="247" spans="2:65" s="12" customFormat="1" ht="22.5" customHeight="1" x14ac:dyDescent="0.3">
      <c r="B247" s="164"/>
      <c r="C247" s="165"/>
      <c r="D247" s="165"/>
      <c r="E247" s="166" t="s">
        <v>3</v>
      </c>
      <c r="F247" s="262" t="s">
        <v>357</v>
      </c>
      <c r="G247" s="261"/>
      <c r="H247" s="261"/>
      <c r="I247" s="261"/>
      <c r="J247" s="165"/>
      <c r="K247" s="167">
        <v>573.52</v>
      </c>
      <c r="L247" s="165"/>
      <c r="M247" s="165"/>
      <c r="N247" s="165"/>
      <c r="O247" s="165"/>
      <c r="P247" s="165"/>
      <c r="Q247" s="165"/>
      <c r="R247" s="168"/>
      <c r="T247" s="169"/>
      <c r="U247" s="165"/>
      <c r="V247" s="165"/>
      <c r="W247" s="165"/>
      <c r="X247" s="165"/>
      <c r="Y247" s="165"/>
      <c r="Z247" s="165"/>
      <c r="AA247" s="170"/>
      <c r="AT247" s="171" t="s">
        <v>195</v>
      </c>
      <c r="AU247" s="171" t="s">
        <v>82</v>
      </c>
      <c r="AV247" s="12" t="s">
        <v>82</v>
      </c>
      <c r="AW247" s="12" t="s">
        <v>30</v>
      </c>
      <c r="AX247" s="12" t="s">
        <v>72</v>
      </c>
      <c r="AY247" s="171" t="s">
        <v>136</v>
      </c>
    </row>
    <row r="248" spans="2:65" s="13" customFormat="1" ht="22.5" customHeight="1" x14ac:dyDescent="0.3">
      <c r="B248" s="172"/>
      <c r="C248" s="173"/>
      <c r="D248" s="173"/>
      <c r="E248" s="174" t="s">
        <v>3</v>
      </c>
      <c r="F248" s="263" t="s">
        <v>197</v>
      </c>
      <c r="G248" s="264"/>
      <c r="H248" s="264"/>
      <c r="I248" s="264"/>
      <c r="J248" s="173"/>
      <c r="K248" s="175">
        <v>1231.78</v>
      </c>
      <c r="L248" s="173"/>
      <c r="M248" s="173"/>
      <c r="N248" s="173"/>
      <c r="O248" s="173"/>
      <c r="P248" s="173"/>
      <c r="Q248" s="173"/>
      <c r="R248" s="176"/>
      <c r="T248" s="177"/>
      <c r="U248" s="173"/>
      <c r="V248" s="173"/>
      <c r="W248" s="173"/>
      <c r="X248" s="173"/>
      <c r="Y248" s="173"/>
      <c r="Z248" s="173"/>
      <c r="AA248" s="178"/>
      <c r="AT248" s="179" t="s">
        <v>195</v>
      </c>
      <c r="AU248" s="179" t="s">
        <v>82</v>
      </c>
      <c r="AV248" s="13" t="s">
        <v>149</v>
      </c>
      <c r="AW248" s="13" t="s">
        <v>30</v>
      </c>
      <c r="AX248" s="13" t="s">
        <v>79</v>
      </c>
      <c r="AY248" s="179" t="s">
        <v>136</v>
      </c>
    </row>
    <row r="249" spans="2:65" s="1" customFormat="1" ht="31.5" customHeight="1" x14ac:dyDescent="0.3">
      <c r="B249" s="139"/>
      <c r="C249" s="140" t="s">
        <v>422</v>
      </c>
      <c r="D249" s="140" t="s">
        <v>137</v>
      </c>
      <c r="E249" s="141" t="s">
        <v>423</v>
      </c>
      <c r="F249" s="243" t="s">
        <v>424</v>
      </c>
      <c r="G249" s="244"/>
      <c r="H249" s="244"/>
      <c r="I249" s="244"/>
      <c r="J249" s="142" t="s">
        <v>192</v>
      </c>
      <c r="K249" s="143">
        <v>99</v>
      </c>
      <c r="L249" s="245">
        <v>0</v>
      </c>
      <c r="M249" s="244"/>
      <c r="N249" s="245">
        <f>ROUND(L249*K249,2)</f>
        <v>0</v>
      </c>
      <c r="O249" s="244"/>
      <c r="P249" s="244"/>
      <c r="Q249" s="244"/>
      <c r="R249" s="144"/>
      <c r="T249" s="145" t="s">
        <v>3</v>
      </c>
      <c r="U249" s="41" t="s">
        <v>37</v>
      </c>
      <c r="V249" s="146">
        <v>9.7000000000000003E-2</v>
      </c>
      <c r="W249" s="146">
        <f>V249*K249</f>
        <v>9.6029999999999998</v>
      </c>
      <c r="X249" s="146">
        <v>1.43E-2</v>
      </c>
      <c r="Y249" s="146">
        <f>X249*K249</f>
        <v>1.4157</v>
      </c>
      <c r="Z249" s="146">
        <v>0</v>
      </c>
      <c r="AA249" s="147">
        <f>Z249*K249</f>
        <v>0</v>
      </c>
      <c r="AR249" s="18" t="s">
        <v>149</v>
      </c>
      <c r="AT249" s="18" t="s">
        <v>137</v>
      </c>
      <c r="AU249" s="18" t="s">
        <v>82</v>
      </c>
      <c r="AY249" s="18" t="s">
        <v>136</v>
      </c>
      <c r="BE249" s="148">
        <f>IF(U249="základní",N249,0)</f>
        <v>0</v>
      </c>
      <c r="BF249" s="148">
        <f>IF(U249="snížená",N249,0)</f>
        <v>0</v>
      </c>
      <c r="BG249" s="148">
        <f>IF(U249="zákl. přenesená",N249,0)</f>
        <v>0</v>
      </c>
      <c r="BH249" s="148">
        <f>IF(U249="sníž. přenesená",N249,0)</f>
        <v>0</v>
      </c>
      <c r="BI249" s="148">
        <f>IF(U249="nulová",N249,0)</f>
        <v>0</v>
      </c>
      <c r="BJ249" s="18" t="s">
        <v>79</v>
      </c>
      <c r="BK249" s="148">
        <f>ROUND(L249*K249,2)</f>
        <v>0</v>
      </c>
      <c r="BL249" s="18" t="s">
        <v>149</v>
      </c>
      <c r="BM249" s="18" t="s">
        <v>425</v>
      </c>
    </row>
    <row r="250" spans="2:65" s="1" customFormat="1" ht="22.5" customHeight="1" x14ac:dyDescent="0.3">
      <c r="B250" s="139"/>
      <c r="C250" s="188" t="s">
        <v>426</v>
      </c>
      <c r="D250" s="188" t="s">
        <v>365</v>
      </c>
      <c r="E250" s="189" t="s">
        <v>427</v>
      </c>
      <c r="F250" s="271" t="s">
        <v>428</v>
      </c>
      <c r="G250" s="272"/>
      <c r="H250" s="272"/>
      <c r="I250" s="272"/>
      <c r="J250" s="190" t="s">
        <v>192</v>
      </c>
      <c r="K250" s="191">
        <v>100.98</v>
      </c>
      <c r="L250" s="273">
        <v>0</v>
      </c>
      <c r="M250" s="272"/>
      <c r="N250" s="273">
        <f>ROUND(L250*K250,2)</f>
        <v>0</v>
      </c>
      <c r="O250" s="244"/>
      <c r="P250" s="244"/>
      <c r="Q250" s="244"/>
      <c r="R250" s="144"/>
      <c r="T250" s="145" t="s">
        <v>3</v>
      </c>
      <c r="U250" s="41" t="s">
        <v>37</v>
      </c>
      <c r="V250" s="146">
        <v>0</v>
      </c>
      <c r="W250" s="146">
        <f>V250*K250</f>
        <v>0</v>
      </c>
      <c r="X250" s="146">
        <v>0</v>
      </c>
      <c r="Y250" s="146">
        <f>X250*K250</f>
        <v>0</v>
      </c>
      <c r="Z250" s="146">
        <v>0</v>
      </c>
      <c r="AA250" s="147">
        <f>Z250*K250</f>
        <v>0</v>
      </c>
      <c r="AR250" s="18" t="s">
        <v>164</v>
      </c>
      <c r="AT250" s="18" t="s">
        <v>365</v>
      </c>
      <c r="AU250" s="18" t="s">
        <v>82</v>
      </c>
      <c r="AY250" s="18" t="s">
        <v>136</v>
      </c>
      <c r="BE250" s="148">
        <f>IF(U250="základní",N250,0)</f>
        <v>0</v>
      </c>
      <c r="BF250" s="148">
        <f>IF(U250="snížená",N250,0)</f>
        <v>0</v>
      </c>
      <c r="BG250" s="148">
        <f>IF(U250="zákl. přenesená",N250,0)</f>
        <v>0</v>
      </c>
      <c r="BH250" s="148">
        <f>IF(U250="sníž. přenesená",N250,0)</f>
        <v>0</v>
      </c>
      <c r="BI250" s="148">
        <f>IF(U250="nulová",N250,0)</f>
        <v>0</v>
      </c>
      <c r="BJ250" s="18" t="s">
        <v>79</v>
      </c>
      <c r="BK250" s="148">
        <f>ROUND(L250*K250,2)</f>
        <v>0</v>
      </c>
      <c r="BL250" s="18" t="s">
        <v>149</v>
      </c>
      <c r="BM250" s="18" t="s">
        <v>429</v>
      </c>
    </row>
    <row r="251" spans="2:65" s="12" customFormat="1" ht="22.5" customHeight="1" x14ac:dyDescent="0.3">
      <c r="B251" s="164"/>
      <c r="C251" s="165"/>
      <c r="D251" s="165"/>
      <c r="E251" s="166" t="s">
        <v>3</v>
      </c>
      <c r="F251" s="260" t="s">
        <v>430</v>
      </c>
      <c r="G251" s="261"/>
      <c r="H251" s="261"/>
      <c r="I251" s="261"/>
      <c r="J251" s="165"/>
      <c r="K251" s="167">
        <v>100.98</v>
      </c>
      <c r="L251" s="165"/>
      <c r="M251" s="165"/>
      <c r="N251" s="165"/>
      <c r="O251" s="165"/>
      <c r="P251" s="165"/>
      <c r="Q251" s="165"/>
      <c r="R251" s="168"/>
      <c r="T251" s="169"/>
      <c r="U251" s="165"/>
      <c r="V251" s="165"/>
      <c r="W251" s="165"/>
      <c r="X251" s="165"/>
      <c r="Y251" s="165"/>
      <c r="Z251" s="165"/>
      <c r="AA251" s="170"/>
      <c r="AT251" s="171" t="s">
        <v>195</v>
      </c>
      <c r="AU251" s="171" t="s">
        <v>82</v>
      </c>
      <c r="AV251" s="12" t="s">
        <v>82</v>
      </c>
      <c r="AW251" s="12" t="s">
        <v>30</v>
      </c>
      <c r="AX251" s="12" t="s">
        <v>72</v>
      </c>
      <c r="AY251" s="171" t="s">
        <v>136</v>
      </c>
    </row>
    <row r="252" spans="2:65" s="13" customFormat="1" ht="22.5" customHeight="1" x14ac:dyDescent="0.3">
      <c r="B252" s="172"/>
      <c r="C252" s="173"/>
      <c r="D252" s="173"/>
      <c r="E252" s="174" t="s">
        <v>3</v>
      </c>
      <c r="F252" s="263" t="s">
        <v>197</v>
      </c>
      <c r="G252" s="264"/>
      <c r="H252" s="264"/>
      <c r="I252" s="264"/>
      <c r="J252" s="173"/>
      <c r="K252" s="175">
        <v>100.98</v>
      </c>
      <c r="L252" s="173"/>
      <c r="M252" s="173"/>
      <c r="N252" s="173"/>
      <c r="O252" s="173"/>
      <c r="P252" s="173"/>
      <c r="Q252" s="173"/>
      <c r="R252" s="176"/>
      <c r="T252" s="177"/>
      <c r="U252" s="173"/>
      <c r="V252" s="173"/>
      <c r="W252" s="173"/>
      <c r="X252" s="173"/>
      <c r="Y252" s="173"/>
      <c r="Z252" s="173"/>
      <c r="AA252" s="178"/>
      <c r="AT252" s="179" t="s">
        <v>195</v>
      </c>
      <c r="AU252" s="179" t="s">
        <v>82</v>
      </c>
      <c r="AV252" s="13" t="s">
        <v>149</v>
      </c>
      <c r="AW252" s="13" t="s">
        <v>30</v>
      </c>
      <c r="AX252" s="13" t="s">
        <v>79</v>
      </c>
      <c r="AY252" s="179" t="s">
        <v>136</v>
      </c>
    </row>
    <row r="253" spans="2:65" s="1" customFormat="1" ht="31.5" customHeight="1" x14ac:dyDescent="0.3">
      <c r="B253" s="139"/>
      <c r="C253" s="140" t="s">
        <v>431</v>
      </c>
      <c r="D253" s="140" t="s">
        <v>137</v>
      </c>
      <c r="E253" s="141" t="s">
        <v>432</v>
      </c>
      <c r="F253" s="243" t="s">
        <v>433</v>
      </c>
      <c r="G253" s="244"/>
      <c r="H253" s="244"/>
      <c r="I253" s="244"/>
      <c r="J253" s="142" t="s">
        <v>192</v>
      </c>
      <c r="K253" s="143">
        <v>536</v>
      </c>
      <c r="L253" s="245">
        <v>0</v>
      </c>
      <c r="M253" s="244"/>
      <c r="N253" s="245">
        <f>ROUND(L253*K253,2)</f>
        <v>0</v>
      </c>
      <c r="O253" s="244"/>
      <c r="P253" s="244"/>
      <c r="Q253" s="244"/>
      <c r="R253" s="144"/>
      <c r="T253" s="145" t="s">
        <v>3</v>
      </c>
      <c r="U253" s="41" t="s">
        <v>37</v>
      </c>
      <c r="V253" s="146">
        <v>9.7000000000000003E-2</v>
      </c>
      <c r="W253" s="146">
        <f>V253*K253</f>
        <v>51.992000000000004</v>
      </c>
      <c r="X253" s="146">
        <v>1.43E-2</v>
      </c>
      <c r="Y253" s="146">
        <f>X253*K253</f>
        <v>7.6648000000000005</v>
      </c>
      <c r="Z253" s="146">
        <v>0</v>
      </c>
      <c r="AA253" s="147">
        <f>Z253*K253</f>
        <v>0</v>
      </c>
      <c r="AR253" s="18" t="s">
        <v>149</v>
      </c>
      <c r="AT253" s="18" t="s">
        <v>137</v>
      </c>
      <c r="AU253" s="18" t="s">
        <v>82</v>
      </c>
      <c r="AY253" s="18" t="s">
        <v>136</v>
      </c>
      <c r="BE253" s="148">
        <f>IF(U253="základní",N253,0)</f>
        <v>0</v>
      </c>
      <c r="BF253" s="148">
        <f>IF(U253="snížená",N253,0)</f>
        <v>0</v>
      </c>
      <c r="BG253" s="148">
        <f>IF(U253="zákl. přenesená",N253,0)</f>
        <v>0</v>
      </c>
      <c r="BH253" s="148">
        <f>IF(U253="sníž. přenesená",N253,0)</f>
        <v>0</v>
      </c>
      <c r="BI253" s="148">
        <f>IF(U253="nulová",N253,0)</f>
        <v>0</v>
      </c>
      <c r="BJ253" s="18" t="s">
        <v>79</v>
      </c>
      <c r="BK253" s="148">
        <f>ROUND(L253*K253,2)</f>
        <v>0</v>
      </c>
      <c r="BL253" s="18" t="s">
        <v>149</v>
      </c>
      <c r="BM253" s="18" t="s">
        <v>434</v>
      </c>
    </row>
    <row r="254" spans="2:65" s="1" customFormat="1" ht="22.5" customHeight="1" x14ac:dyDescent="0.3">
      <c r="B254" s="139"/>
      <c r="C254" s="188" t="s">
        <v>435</v>
      </c>
      <c r="D254" s="188" t="s">
        <v>365</v>
      </c>
      <c r="E254" s="189" t="s">
        <v>436</v>
      </c>
      <c r="F254" s="271" t="s">
        <v>437</v>
      </c>
      <c r="G254" s="272"/>
      <c r="H254" s="272"/>
      <c r="I254" s="272"/>
      <c r="J254" s="190" t="s">
        <v>192</v>
      </c>
      <c r="K254" s="191">
        <v>546.72</v>
      </c>
      <c r="L254" s="273">
        <v>0</v>
      </c>
      <c r="M254" s="272"/>
      <c r="N254" s="273">
        <f>ROUND(L254*K254,2)</f>
        <v>0</v>
      </c>
      <c r="O254" s="244"/>
      <c r="P254" s="244"/>
      <c r="Q254" s="244"/>
      <c r="R254" s="144"/>
      <c r="T254" s="145" t="s">
        <v>3</v>
      </c>
      <c r="U254" s="41" t="s">
        <v>37</v>
      </c>
      <c r="V254" s="146">
        <v>0</v>
      </c>
      <c r="W254" s="146">
        <f>V254*K254</f>
        <v>0</v>
      </c>
      <c r="X254" s="146">
        <v>0</v>
      </c>
      <c r="Y254" s="146">
        <f>X254*K254</f>
        <v>0</v>
      </c>
      <c r="Z254" s="146">
        <v>0</v>
      </c>
      <c r="AA254" s="147">
        <f>Z254*K254</f>
        <v>0</v>
      </c>
      <c r="AR254" s="18" t="s">
        <v>164</v>
      </c>
      <c r="AT254" s="18" t="s">
        <v>365</v>
      </c>
      <c r="AU254" s="18" t="s">
        <v>82</v>
      </c>
      <c r="AY254" s="18" t="s">
        <v>136</v>
      </c>
      <c r="BE254" s="148">
        <f>IF(U254="základní",N254,0)</f>
        <v>0</v>
      </c>
      <c r="BF254" s="148">
        <f>IF(U254="snížená",N254,0)</f>
        <v>0</v>
      </c>
      <c r="BG254" s="148">
        <f>IF(U254="zákl. přenesená",N254,0)</f>
        <v>0</v>
      </c>
      <c r="BH254" s="148">
        <f>IF(U254="sníž. přenesená",N254,0)</f>
        <v>0</v>
      </c>
      <c r="BI254" s="148">
        <f>IF(U254="nulová",N254,0)</f>
        <v>0</v>
      </c>
      <c r="BJ254" s="18" t="s">
        <v>79</v>
      </c>
      <c r="BK254" s="148">
        <f>ROUND(L254*K254,2)</f>
        <v>0</v>
      </c>
      <c r="BL254" s="18" t="s">
        <v>149</v>
      </c>
      <c r="BM254" s="18" t="s">
        <v>438</v>
      </c>
    </row>
    <row r="255" spans="2:65" s="12" customFormat="1" ht="22.5" customHeight="1" x14ac:dyDescent="0.3">
      <c r="B255" s="164"/>
      <c r="C255" s="165"/>
      <c r="D255" s="165"/>
      <c r="E255" s="166" t="s">
        <v>3</v>
      </c>
      <c r="F255" s="260" t="s">
        <v>439</v>
      </c>
      <c r="G255" s="261"/>
      <c r="H255" s="261"/>
      <c r="I255" s="261"/>
      <c r="J255" s="165"/>
      <c r="K255" s="167">
        <v>546.72</v>
      </c>
      <c r="L255" s="165"/>
      <c r="M255" s="165"/>
      <c r="N255" s="165"/>
      <c r="O255" s="165"/>
      <c r="P255" s="165"/>
      <c r="Q255" s="165"/>
      <c r="R255" s="168"/>
      <c r="T255" s="169"/>
      <c r="U255" s="165"/>
      <c r="V255" s="165"/>
      <c r="W255" s="165"/>
      <c r="X255" s="165"/>
      <c r="Y255" s="165"/>
      <c r="Z255" s="165"/>
      <c r="AA255" s="170"/>
      <c r="AT255" s="171" t="s">
        <v>195</v>
      </c>
      <c r="AU255" s="171" t="s">
        <v>82</v>
      </c>
      <c r="AV255" s="12" t="s">
        <v>82</v>
      </c>
      <c r="AW255" s="12" t="s">
        <v>30</v>
      </c>
      <c r="AX255" s="12" t="s">
        <v>72</v>
      </c>
      <c r="AY255" s="171" t="s">
        <v>136</v>
      </c>
    </row>
    <row r="256" spans="2:65" s="13" customFormat="1" ht="22.5" customHeight="1" x14ac:dyDescent="0.3">
      <c r="B256" s="172"/>
      <c r="C256" s="173"/>
      <c r="D256" s="173"/>
      <c r="E256" s="174" t="s">
        <v>3</v>
      </c>
      <c r="F256" s="263" t="s">
        <v>197</v>
      </c>
      <c r="G256" s="264"/>
      <c r="H256" s="264"/>
      <c r="I256" s="264"/>
      <c r="J256" s="173"/>
      <c r="K256" s="175">
        <v>546.72</v>
      </c>
      <c r="L256" s="173"/>
      <c r="M256" s="173"/>
      <c r="N256" s="173"/>
      <c r="O256" s="173"/>
      <c r="P256" s="173"/>
      <c r="Q256" s="173"/>
      <c r="R256" s="176"/>
      <c r="T256" s="177"/>
      <c r="U256" s="173"/>
      <c r="V256" s="173"/>
      <c r="W256" s="173"/>
      <c r="X256" s="173"/>
      <c r="Y256" s="173"/>
      <c r="Z256" s="173"/>
      <c r="AA256" s="178"/>
      <c r="AT256" s="179" t="s">
        <v>195</v>
      </c>
      <c r="AU256" s="179" t="s">
        <v>82</v>
      </c>
      <c r="AV256" s="13" t="s">
        <v>149</v>
      </c>
      <c r="AW256" s="13" t="s">
        <v>30</v>
      </c>
      <c r="AX256" s="13" t="s">
        <v>79</v>
      </c>
      <c r="AY256" s="179" t="s">
        <v>136</v>
      </c>
    </row>
    <row r="257" spans="2:65" s="1" customFormat="1" ht="31.5" customHeight="1" x14ac:dyDescent="0.3">
      <c r="B257" s="139"/>
      <c r="C257" s="140" t="s">
        <v>440</v>
      </c>
      <c r="D257" s="140" t="s">
        <v>137</v>
      </c>
      <c r="E257" s="141" t="s">
        <v>441</v>
      </c>
      <c r="F257" s="243" t="s">
        <v>442</v>
      </c>
      <c r="G257" s="244"/>
      <c r="H257" s="244"/>
      <c r="I257" s="244"/>
      <c r="J257" s="142" t="s">
        <v>192</v>
      </c>
      <c r="K257" s="143">
        <v>318</v>
      </c>
      <c r="L257" s="245">
        <v>0</v>
      </c>
      <c r="M257" s="244"/>
      <c r="N257" s="245">
        <f>ROUND(L257*K257,2)</f>
        <v>0</v>
      </c>
      <c r="O257" s="244"/>
      <c r="P257" s="244"/>
      <c r="Q257" s="244"/>
      <c r="R257" s="144"/>
      <c r="T257" s="145" t="s">
        <v>3</v>
      </c>
      <c r="U257" s="41" t="s">
        <v>37</v>
      </c>
      <c r="V257" s="146">
        <v>0.5</v>
      </c>
      <c r="W257" s="146">
        <f>V257*K257</f>
        <v>159</v>
      </c>
      <c r="X257" s="146">
        <v>8.4250000000000005E-2</v>
      </c>
      <c r="Y257" s="146">
        <f>X257*K257</f>
        <v>26.791500000000003</v>
      </c>
      <c r="Z257" s="146">
        <v>0</v>
      </c>
      <c r="AA257" s="147">
        <f>Z257*K257</f>
        <v>0</v>
      </c>
      <c r="AR257" s="18" t="s">
        <v>149</v>
      </c>
      <c r="AT257" s="18" t="s">
        <v>137</v>
      </c>
      <c r="AU257" s="18" t="s">
        <v>82</v>
      </c>
      <c r="AY257" s="18" t="s">
        <v>136</v>
      </c>
      <c r="BE257" s="148">
        <f>IF(U257="základní",N257,0)</f>
        <v>0</v>
      </c>
      <c r="BF257" s="148">
        <f>IF(U257="snížená",N257,0)</f>
        <v>0</v>
      </c>
      <c r="BG257" s="148">
        <f>IF(U257="zákl. přenesená",N257,0)</f>
        <v>0</v>
      </c>
      <c r="BH257" s="148">
        <f>IF(U257="sníž. přenesená",N257,0)</f>
        <v>0</v>
      </c>
      <c r="BI257" s="148">
        <f>IF(U257="nulová",N257,0)</f>
        <v>0</v>
      </c>
      <c r="BJ257" s="18" t="s">
        <v>79</v>
      </c>
      <c r="BK257" s="148">
        <f>ROUND(L257*K257,2)</f>
        <v>0</v>
      </c>
      <c r="BL257" s="18" t="s">
        <v>149</v>
      </c>
      <c r="BM257" s="18" t="s">
        <v>443</v>
      </c>
    </row>
    <row r="258" spans="2:65" s="1" customFormat="1" ht="22.5" customHeight="1" x14ac:dyDescent="0.3">
      <c r="B258" s="139"/>
      <c r="C258" s="188" t="s">
        <v>444</v>
      </c>
      <c r="D258" s="188" t="s">
        <v>365</v>
      </c>
      <c r="E258" s="189" t="s">
        <v>445</v>
      </c>
      <c r="F258" s="271" t="s">
        <v>446</v>
      </c>
      <c r="G258" s="272"/>
      <c r="H258" s="272"/>
      <c r="I258" s="272"/>
      <c r="J258" s="190" t="s">
        <v>192</v>
      </c>
      <c r="K258" s="191">
        <v>324.36</v>
      </c>
      <c r="L258" s="273">
        <v>0</v>
      </c>
      <c r="M258" s="272"/>
      <c r="N258" s="273">
        <f>ROUND(L258*K258,2)</f>
        <v>0</v>
      </c>
      <c r="O258" s="244"/>
      <c r="P258" s="244"/>
      <c r="Q258" s="244"/>
      <c r="R258" s="144"/>
      <c r="T258" s="145" t="s">
        <v>3</v>
      </c>
      <c r="U258" s="41" t="s">
        <v>37</v>
      </c>
      <c r="V258" s="146">
        <v>0</v>
      </c>
      <c r="W258" s="146">
        <f>V258*K258</f>
        <v>0</v>
      </c>
      <c r="X258" s="146">
        <v>0.113</v>
      </c>
      <c r="Y258" s="146">
        <f>X258*K258</f>
        <v>36.652680000000004</v>
      </c>
      <c r="Z258" s="146">
        <v>0</v>
      </c>
      <c r="AA258" s="147">
        <f>Z258*K258</f>
        <v>0</v>
      </c>
      <c r="AR258" s="18" t="s">
        <v>164</v>
      </c>
      <c r="AT258" s="18" t="s">
        <v>365</v>
      </c>
      <c r="AU258" s="18" t="s">
        <v>82</v>
      </c>
      <c r="AY258" s="18" t="s">
        <v>136</v>
      </c>
      <c r="BE258" s="148">
        <f>IF(U258="základní",N258,0)</f>
        <v>0</v>
      </c>
      <c r="BF258" s="148">
        <f>IF(U258="snížená",N258,0)</f>
        <v>0</v>
      </c>
      <c r="BG258" s="148">
        <f>IF(U258="zákl. přenesená",N258,0)</f>
        <v>0</v>
      </c>
      <c r="BH258" s="148">
        <f>IF(U258="sníž. přenesená",N258,0)</f>
        <v>0</v>
      </c>
      <c r="BI258" s="148">
        <f>IF(U258="nulová",N258,0)</f>
        <v>0</v>
      </c>
      <c r="BJ258" s="18" t="s">
        <v>79</v>
      </c>
      <c r="BK258" s="148">
        <f>ROUND(L258*K258,2)</f>
        <v>0</v>
      </c>
      <c r="BL258" s="18" t="s">
        <v>149</v>
      </c>
      <c r="BM258" s="18" t="s">
        <v>447</v>
      </c>
    </row>
    <row r="259" spans="2:65" s="12" customFormat="1" ht="22.5" customHeight="1" x14ac:dyDescent="0.3">
      <c r="B259" s="164"/>
      <c r="C259" s="165"/>
      <c r="D259" s="165"/>
      <c r="E259" s="166" t="s">
        <v>3</v>
      </c>
      <c r="F259" s="260" t="s">
        <v>448</v>
      </c>
      <c r="G259" s="261"/>
      <c r="H259" s="261"/>
      <c r="I259" s="261"/>
      <c r="J259" s="165"/>
      <c r="K259" s="167">
        <v>324.36</v>
      </c>
      <c r="L259" s="165"/>
      <c r="M259" s="165"/>
      <c r="N259" s="165"/>
      <c r="O259" s="165"/>
      <c r="P259" s="165"/>
      <c r="Q259" s="165"/>
      <c r="R259" s="168"/>
      <c r="T259" s="169"/>
      <c r="U259" s="165"/>
      <c r="V259" s="165"/>
      <c r="W259" s="165"/>
      <c r="X259" s="165"/>
      <c r="Y259" s="165"/>
      <c r="Z259" s="165"/>
      <c r="AA259" s="170"/>
      <c r="AT259" s="171" t="s">
        <v>195</v>
      </c>
      <c r="AU259" s="171" t="s">
        <v>82</v>
      </c>
      <c r="AV259" s="12" t="s">
        <v>82</v>
      </c>
      <c r="AW259" s="12" t="s">
        <v>30</v>
      </c>
      <c r="AX259" s="12" t="s">
        <v>72</v>
      </c>
      <c r="AY259" s="171" t="s">
        <v>136</v>
      </c>
    </row>
    <row r="260" spans="2:65" s="13" customFormat="1" ht="22.5" customHeight="1" x14ac:dyDescent="0.3">
      <c r="B260" s="172"/>
      <c r="C260" s="173"/>
      <c r="D260" s="173"/>
      <c r="E260" s="174" t="s">
        <v>3</v>
      </c>
      <c r="F260" s="263" t="s">
        <v>197</v>
      </c>
      <c r="G260" s="264"/>
      <c r="H260" s="264"/>
      <c r="I260" s="264"/>
      <c r="J260" s="173"/>
      <c r="K260" s="175">
        <v>324.36</v>
      </c>
      <c r="L260" s="173"/>
      <c r="M260" s="173"/>
      <c r="N260" s="173"/>
      <c r="O260" s="173"/>
      <c r="P260" s="173"/>
      <c r="Q260" s="173"/>
      <c r="R260" s="176"/>
      <c r="T260" s="177"/>
      <c r="U260" s="173"/>
      <c r="V260" s="173"/>
      <c r="W260" s="173"/>
      <c r="X260" s="173"/>
      <c r="Y260" s="173"/>
      <c r="Z260" s="173"/>
      <c r="AA260" s="178"/>
      <c r="AT260" s="179" t="s">
        <v>195</v>
      </c>
      <c r="AU260" s="179" t="s">
        <v>82</v>
      </c>
      <c r="AV260" s="13" t="s">
        <v>149</v>
      </c>
      <c r="AW260" s="13" t="s">
        <v>30</v>
      </c>
      <c r="AX260" s="13" t="s">
        <v>79</v>
      </c>
      <c r="AY260" s="179" t="s">
        <v>136</v>
      </c>
    </row>
    <row r="261" spans="2:65" s="9" customFormat="1" ht="29.85" customHeight="1" x14ac:dyDescent="0.3">
      <c r="B261" s="129"/>
      <c r="C261" s="130"/>
      <c r="D261" s="155" t="s">
        <v>188</v>
      </c>
      <c r="E261" s="155"/>
      <c r="F261" s="155"/>
      <c r="G261" s="155"/>
      <c r="H261" s="155"/>
      <c r="I261" s="155"/>
      <c r="J261" s="155"/>
      <c r="K261" s="155"/>
      <c r="L261" s="155"/>
      <c r="M261" s="155"/>
      <c r="N261" s="266">
        <f>BK261</f>
        <v>0</v>
      </c>
      <c r="O261" s="267"/>
      <c r="P261" s="267"/>
      <c r="Q261" s="267"/>
      <c r="R261" s="132"/>
      <c r="T261" s="133"/>
      <c r="U261" s="130"/>
      <c r="V261" s="130"/>
      <c r="W261" s="134">
        <f>SUM(W262:W293)</f>
        <v>171.20724000000004</v>
      </c>
      <c r="X261" s="130"/>
      <c r="Y261" s="134">
        <f>SUM(Y262:Y293)</f>
        <v>94.624250104999987</v>
      </c>
      <c r="Z261" s="130"/>
      <c r="AA261" s="135">
        <f>SUM(AA262:AA293)</f>
        <v>0</v>
      </c>
      <c r="AR261" s="136" t="s">
        <v>79</v>
      </c>
      <c r="AT261" s="137" t="s">
        <v>71</v>
      </c>
      <c r="AU261" s="137" t="s">
        <v>79</v>
      </c>
      <c r="AY261" s="136" t="s">
        <v>136</v>
      </c>
      <c r="BK261" s="138">
        <f>SUM(BK262:BK293)</f>
        <v>0</v>
      </c>
    </row>
    <row r="262" spans="2:65" s="1" customFormat="1" ht="44.25" customHeight="1" x14ac:dyDescent="0.3">
      <c r="B262" s="139"/>
      <c r="C262" s="140" t="s">
        <v>449</v>
      </c>
      <c r="D262" s="140" t="s">
        <v>137</v>
      </c>
      <c r="E262" s="141" t="s">
        <v>450</v>
      </c>
      <c r="F262" s="243" t="s">
        <v>451</v>
      </c>
      <c r="G262" s="244"/>
      <c r="H262" s="244"/>
      <c r="I262" s="244"/>
      <c r="J262" s="142" t="s">
        <v>216</v>
      </c>
      <c r="K262" s="143">
        <v>192</v>
      </c>
      <c r="L262" s="245">
        <v>0</v>
      </c>
      <c r="M262" s="244"/>
      <c r="N262" s="245">
        <f>ROUND(L262*K262,2)</f>
        <v>0</v>
      </c>
      <c r="O262" s="244"/>
      <c r="P262" s="244"/>
      <c r="Q262" s="244"/>
      <c r="R262" s="144"/>
      <c r="T262" s="145" t="s">
        <v>3</v>
      </c>
      <c r="U262" s="41" t="s">
        <v>37</v>
      </c>
      <c r="V262" s="146">
        <v>0.216</v>
      </c>
      <c r="W262" s="146">
        <f>V262*K262</f>
        <v>41.472000000000001</v>
      </c>
      <c r="X262" s="146">
        <v>0.12949959999999999</v>
      </c>
      <c r="Y262" s="146">
        <f>X262*K262</f>
        <v>24.863923199999999</v>
      </c>
      <c r="Z262" s="146">
        <v>0</v>
      </c>
      <c r="AA262" s="147">
        <f>Z262*K262</f>
        <v>0</v>
      </c>
      <c r="AR262" s="18" t="s">
        <v>149</v>
      </c>
      <c r="AT262" s="18" t="s">
        <v>137</v>
      </c>
      <c r="AU262" s="18" t="s">
        <v>82</v>
      </c>
      <c r="AY262" s="18" t="s">
        <v>136</v>
      </c>
      <c r="BE262" s="148">
        <f>IF(U262="základní",N262,0)</f>
        <v>0</v>
      </c>
      <c r="BF262" s="148">
        <f>IF(U262="snížená",N262,0)</f>
        <v>0</v>
      </c>
      <c r="BG262" s="148">
        <f>IF(U262="zákl. přenesená",N262,0)</f>
        <v>0</v>
      </c>
      <c r="BH262" s="148">
        <f>IF(U262="sníž. přenesená",N262,0)</f>
        <v>0</v>
      </c>
      <c r="BI262" s="148">
        <f>IF(U262="nulová",N262,0)</f>
        <v>0</v>
      </c>
      <c r="BJ262" s="18" t="s">
        <v>79</v>
      </c>
      <c r="BK262" s="148">
        <f>ROUND(L262*K262,2)</f>
        <v>0</v>
      </c>
      <c r="BL262" s="18" t="s">
        <v>149</v>
      </c>
      <c r="BM262" s="18" t="s">
        <v>452</v>
      </c>
    </row>
    <row r="263" spans="2:65" s="12" customFormat="1" ht="22.5" customHeight="1" x14ac:dyDescent="0.3">
      <c r="B263" s="164"/>
      <c r="C263" s="165"/>
      <c r="D263" s="165"/>
      <c r="E263" s="166" t="s">
        <v>3</v>
      </c>
      <c r="F263" s="260" t="s">
        <v>453</v>
      </c>
      <c r="G263" s="261"/>
      <c r="H263" s="261"/>
      <c r="I263" s="261"/>
      <c r="J263" s="165"/>
      <c r="K263" s="167">
        <v>192</v>
      </c>
      <c r="L263" s="165"/>
      <c r="M263" s="165"/>
      <c r="N263" s="165"/>
      <c r="O263" s="165"/>
      <c r="P263" s="165"/>
      <c r="Q263" s="165"/>
      <c r="R263" s="168"/>
      <c r="T263" s="169"/>
      <c r="U263" s="165"/>
      <c r="V263" s="165"/>
      <c r="W263" s="165"/>
      <c r="X263" s="165"/>
      <c r="Y263" s="165"/>
      <c r="Z263" s="165"/>
      <c r="AA263" s="170"/>
      <c r="AT263" s="171" t="s">
        <v>195</v>
      </c>
      <c r="AU263" s="171" t="s">
        <v>82</v>
      </c>
      <c r="AV263" s="12" t="s">
        <v>82</v>
      </c>
      <c r="AW263" s="12" t="s">
        <v>30</v>
      </c>
      <c r="AX263" s="12" t="s">
        <v>72</v>
      </c>
      <c r="AY263" s="171" t="s">
        <v>136</v>
      </c>
    </row>
    <row r="264" spans="2:65" s="13" customFormat="1" ht="22.5" customHeight="1" x14ac:dyDescent="0.3">
      <c r="B264" s="172"/>
      <c r="C264" s="173"/>
      <c r="D264" s="173"/>
      <c r="E264" s="174" t="s">
        <v>3</v>
      </c>
      <c r="F264" s="263" t="s">
        <v>197</v>
      </c>
      <c r="G264" s="264"/>
      <c r="H264" s="264"/>
      <c r="I264" s="264"/>
      <c r="J264" s="173"/>
      <c r="K264" s="175">
        <v>192</v>
      </c>
      <c r="L264" s="173"/>
      <c r="M264" s="173"/>
      <c r="N264" s="173"/>
      <c r="O264" s="173"/>
      <c r="P264" s="173"/>
      <c r="Q264" s="173"/>
      <c r="R264" s="176"/>
      <c r="T264" s="177"/>
      <c r="U264" s="173"/>
      <c r="V264" s="173"/>
      <c r="W264" s="173"/>
      <c r="X264" s="173"/>
      <c r="Y264" s="173"/>
      <c r="Z264" s="173"/>
      <c r="AA264" s="178"/>
      <c r="AT264" s="179" t="s">
        <v>195</v>
      </c>
      <c r="AU264" s="179" t="s">
        <v>82</v>
      </c>
      <c r="AV264" s="13" t="s">
        <v>149</v>
      </c>
      <c r="AW264" s="13" t="s">
        <v>30</v>
      </c>
      <c r="AX264" s="13" t="s">
        <v>79</v>
      </c>
      <c r="AY264" s="179" t="s">
        <v>136</v>
      </c>
    </row>
    <row r="265" spans="2:65" s="1" customFormat="1" ht="22.5" customHeight="1" x14ac:dyDescent="0.3">
      <c r="B265" s="139"/>
      <c r="C265" s="188" t="s">
        <v>454</v>
      </c>
      <c r="D265" s="188" t="s">
        <v>365</v>
      </c>
      <c r="E265" s="189" t="s">
        <v>455</v>
      </c>
      <c r="F265" s="271" t="s">
        <v>456</v>
      </c>
      <c r="G265" s="272"/>
      <c r="H265" s="272"/>
      <c r="I265" s="272"/>
      <c r="J265" s="190" t="s">
        <v>255</v>
      </c>
      <c r="K265" s="191">
        <v>195.84</v>
      </c>
      <c r="L265" s="273">
        <v>0</v>
      </c>
      <c r="M265" s="272"/>
      <c r="N265" s="273">
        <f>ROUND(L265*K265,2)</f>
        <v>0</v>
      </c>
      <c r="O265" s="244"/>
      <c r="P265" s="244"/>
      <c r="Q265" s="244"/>
      <c r="R265" s="144"/>
      <c r="T265" s="145" t="s">
        <v>3</v>
      </c>
      <c r="U265" s="41" t="s">
        <v>37</v>
      </c>
      <c r="V265" s="146">
        <v>0</v>
      </c>
      <c r="W265" s="146">
        <f>V265*K265</f>
        <v>0</v>
      </c>
      <c r="X265" s="146">
        <v>4.4999999999999998E-2</v>
      </c>
      <c r="Y265" s="146">
        <f>X265*K265</f>
        <v>8.8127999999999993</v>
      </c>
      <c r="Z265" s="146">
        <v>0</v>
      </c>
      <c r="AA265" s="147">
        <f>Z265*K265</f>
        <v>0</v>
      </c>
      <c r="AR265" s="18" t="s">
        <v>164</v>
      </c>
      <c r="AT265" s="18" t="s">
        <v>365</v>
      </c>
      <c r="AU265" s="18" t="s">
        <v>82</v>
      </c>
      <c r="AY265" s="18" t="s">
        <v>136</v>
      </c>
      <c r="BE265" s="148">
        <f>IF(U265="základní",N265,0)</f>
        <v>0</v>
      </c>
      <c r="BF265" s="148">
        <f>IF(U265="snížená",N265,0)</f>
        <v>0</v>
      </c>
      <c r="BG265" s="148">
        <f>IF(U265="zákl. přenesená",N265,0)</f>
        <v>0</v>
      </c>
      <c r="BH265" s="148">
        <f>IF(U265="sníž. přenesená",N265,0)</f>
        <v>0</v>
      </c>
      <c r="BI265" s="148">
        <f>IF(U265="nulová",N265,0)</f>
        <v>0</v>
      </c>
      <c r="BJ265" s="18" t="s">
        <v>79</v>
      </c>
      <c r="BK265" s="148">
        <f>ROUND(L265*K265,2)</f>
        <v>0</v>
      </c>
      <c r="BL265" s="18" t="s">
        <v>149</v>
      </c>
      <c r="BM265" s="18" t="s">
        <v>457</v>
      </c>
    </row>
    <row r="266" spans="2:65" s="12" customFormat="1" ht="22.5" customHeight="1" x14ac:dyDescent="0.3">
      <c r="B266" s="164"/>
      <c r="C266" s="165"/>
      <c r="D266" s="165"/>
      <c r="E266" s="166" t="s">
        <v>3</v>
      </c>
      <c r="F266" s="260" t="s">
        <v>458</v>
      </c>
      <c r="G266" s="261"/>
      <c r="H266" s="261"/>
      <c r="I266" s="261"/>
      <c r="J266" s="165"/>
      <c r="K266" s="167">
        <v>195.84</v>
      </c>
      <c r="L266" s="165"/>
      <c r="M266" s="165"/>
      <c r="N266" s="165"/>
      <c r="O266" s="165"/>
      <c r="P266" s="165"/>
      <c r="Q266" s="165"/>
      <c r="R266" s="168"/>
      <c r="T266" s="169"/>
      <c r="U266" s="165"/>
      <c r="V266" s="165"/>
      <c r="W266" s="165"/>
      <c r="X266" s="165"/>
      <c r="Y266" s="165"/>
      <c r="Z266" s="165"/>
      <c r="AA266" s="170"/>
      <c r="AT266" s="171" t="s">
        <v>195</v>
      </c>
      <c r="AU266" s="171" t="s">
        <v>82</v>
      </c>
      <c r="AV266" s="12" t="s">
        <v>82</v>
      </c>
      <c r="AW266" s="12" t="s">
        <v>30</v>
      </c>
      <c r="AX266" s="12" t="s">
        <v>72</v>
      </c>
      <c r="AY266" s="171" t="s">
        <v>136</v>
      </c>
    </row>
    <row r="267" spans="2:65" s="13" customFormat="1" ht="22.5" customHeight="1" x14ac:dyDescent="0.3">
      <c r="B267" s="172"/>
      <c r="C267" s="173"/>
      <c r="D267" s="173"/>
      <c r="E267" s="174" t="s">
        <v>3</v>
      </c>
      <c r="F267" s="263" t="s">
        <v>197</v>
      </c>
      <c r="G267" s="264"/>
      <c r="H267" s="264"/>
      <c r="I267" s="264"/>
      <c r="J267" s="173"/>
      <c r="K267" s="175">
        <v>195.84</v>
      </c>
      <c r="L267" s="173"/>
      <c r="M267" s="173"/>
      <c r="N267" s="173"/>
      <c r="O267" s="173"/>
      <c r="P267" s="173"/>
      <c r="Q267" s="173"/>
      <c r="R267" s="176"/>
      <c r="T267" s="177"/>
      <c r="U267" s="173"/>
      <c r="V267" s="173"/>
      <c r="W267" s="173"/>
      <c r="X267" s="173"/>
      <c r="Y267" s="173"/>
      <c r="Z267" s="173"/>
      <c r="AA267" s="178"/>
      <c r="AT267" s="179" t="s">
        <v>195</v>
      </c>
      <c r="AU267" s="179" t="s">
        <v>82</v>
      </c>
      <c r="AV267" s="13" t="s">
        <v>149</v>
      </c>
      <c r="AW267" s="13" t="s">
        <v>30</v>
      </c>
      <c r="AX267" s="13" t="s">
        <v>79</v>
      </c>
      <c r="AY267" s="179" t="s">
        <v>136</v>
      </c>
    </row>
    <row r="268" spans="2:65" s="1" customFormat="1" ht="31.5" customHeight="1" x14ac:dyDescent="0.3">
      <c r="B268" s="139"/>
      <c r="C268" s="140" t="s">
        <v>459</v>
      </c>
      <c r="D268" s="140" t="s">
        <v>137</v>
      </c>
      <c r="E268" s="141" t="s">
        <v>460</v>
      </c>
      <c r="F268" s="243" t="s">
        <v>865</v>
      </c>
      <c r="G268" s="244"/>
      <c r="H268" s="244"/>
      <c r="I268" s="244"/>
      <c r="J268" s="142" t="s">
        <v>216</v>
      </c>
      <c r="K268" s="143">
        <v>87</v>
      </c>
      <c r="L268" s="245">
        <v>0</v>
      </c>
      <c r="M268" s="244"/>
      <c r="N268" s="245">
        <f>ROUND(L268*K268,2)</f>
        <v>0</v>
      </c>
      <c r="O268" s="244"/>
      <c r="P268" s="244"/>
      <c r="Q268" s="244"/>
      <c r="R268" s="144"/>
      <c r="T268" s="145" t="s">
        <v>3</v>
      </c>
      <c r="U268" s="41" t="s">
        <v>37</v>
      </c>
      <c r="V268" s="146">
        <v>0.125</v>
      </c>
      <c r="W268" s="146">
        <f>V268*K268</f>
        <v>10.875</v>
      </c>
      <c r="X268" s="146">
        <v>3.0111240000000001E-2</v>
      </c>
      <c r="Y268" s="146">
        <f>X268*K268</f>
        <v>2.6196778800000002</v>
      </c>
      <c r="Z268" s="146">
        <v>0</v>
      </c>
      <c r="AA268" s="147">
        <f>Z268*K268</f>
        <v>0</v>
      </c>
      <c r="AR268" s="18" t="s">
        <v>149</v>
      </c>
      <c r="AT268" s="18" t="s">
        <v>137</v>
      </c>
      <c r="AU268" s="18" t="s">
        <v>82</v>
      </c>
      <c r="AY268" s="18" t="s">
        <v>136</v>
      </c>
      <c r="BE268" s="148">
        <f>IF(U268="základní",N268,0)</f>
        <v>0</v>
      </c>
      <c r="BF268" s="148">
        <f>IF(U268="snížená",N268,0)</f>
        <v>0</v>
      </c>
      <c r="BG268" s="148">
        <f>IF(U268="zákl. přenesená",N268,0)</f>
        <v>0</v>
      </c>
      <c r="BH268" s="148">
        <f>IF(U268="sníž. přenesená",N268,0)</f>
        <v>0</v>
      </c>
      <c r="BI268" s="148">
        <f>IF(U268="nulová",N268,0)</f>
        <v>0</v>
      </c>
      <c r="BJ268" s="18" t="s">
        <v>79</v>
      </c>
      <c r="BK268" s="148">
        <f>ROUND(L268*K268,2)</f>
        <v>0</v>
      </c>
      <c r="BL268" s="18" t="s">
        <v>149</v>
      </c>
      <c r="BM268" s="18" t="s">
        <v>461</v>
      </c>
    </row>
    <row r="269" spans="2:65" s="12" customFormat="1" ht="22.5" customHeight="1" x14ac:dyDescent="0.3">
      <c r="B269" s="164"/>
      <c r="C269" s="165"/>
      <c r="D269" s="165"/>
      <c r="E269" s="166" t="s">
        <v>3</v>
      </c>
      <c r="F269" s="260" t="s">
        <v>462</v>
      </c>
      <c r="G269" s="261"/>
      <c r="H269" s="261"/>
      <c r="I269" s="261"/>
      <c r="J269" s="165"/>
      <c r="K269" s="167">
        <v>87</v>
      </c>
      <c r="L269" s="165"/>
      <c r="M269" s="165"/>
      <c r="N269" s="165"/>
      <c r="O269" s="165"/>
      <c r="P269" s="165"/>
      <c r="Q269" s="165"/>
      <c r="R269" s="168"/>
      <c r="T269" s="169"/>
      <c r="U269" s="165"/>
      <c r="V269" s="165"/>
      <c r="W269" s="165"/>
      <c r="X269" s="165"/>
      <c r="Y269" s="165"/>
      <c r="Z269" s="165"/>
      <c r="AA269" s="170"/>
      <c r="AT269" s="171" t="s">
        <v>195</v>
      </c>
      <c r="AU269" s="171" t="s">
        <v>82</v>
      </c>
      <c r="AV269" s="12" t="s">
        <v>82</v>
      </c>
      <c r="AW269" s="12" t="s">
        <v>30</v>
      </c>
      <c r="AX269" s="12" t="s">
        <v>72</v>
      </c>
      <c r="AY269" s="171" t="s">
        <v>136</v>
      </c>
    </row>
    <row r="270" spans="2:65" s="13" customFormat="1" ht="22.5" customHeight="1" x14ac:dyDescent="0.3">
      <c r="B270" s="172"/>
      <c r="C270" s="173"/>
      <c r="D270" s="173"/>
      <c r="E270" s="174" t="s">
        <v>3</v>
      </c>
      <c r="F270" s="263" t="s">
        <v>197</v>
      </c>
      <c r="G270" s="264"/>
      <c r="H270" s="264"/>
      <c r="I270" s="264"/>
      <c r="J270" s="173"/>
      <c r="K270" s="175">
        <v>87</v>
      </c>
      <c r="L270" s="173"/>
      <c r="M270" s="173"/>
      <c r="N270" s="173"/>
      <c r="O270" s="173"/>
      <c r="P270" s="173"/>
      <c r="Q270" s="173"/>
      <c r="R270" s="176"/>
      <c r="T270" s="177"/>
      <c r="U270" s="173"/>
      <c r="V270" s="173"/>
      <c r="W270" s="173"/>
      <c r="X270" s="173"/>
      <c r="Y270" s="173"/>
      <c r="Z270" s="173"/>
      <c r="AA270" s="178"/>
      <c r="AT270" s="179" t="s">
        <v>195</v>
      </c>
      <c r="AU270" s="179" t="s">
        <v>82</v>
      </c>
      <c r="AV270" s="13" t="s">
        <v>149</v>
      </c>
      <c r="AW270" s="13" t="s">
        <v>30</v>
      </c>
      <c r="AX270" s="13" t="s">
        <v>79</v>
      </c>
      <c r="AY270" s="179" t="s">
        <v>136</v>
      </c>
    </row>
    <row r="271" spans="2:65" s="1" customFormat="1" ht="31.5" customHeight="1" x14ac:dyDescent="0.3">
      <c r="B271" s="139"/>
      <c r="C271" s="140" t="s">
        <v>463</v>
      </c>
      <c r="D271" s="140" t="s">
        <v>137</v>
      </c>
      <c r="E271" s="141" t="s">
        <v>464</v>
      </c>
      <c r="F271" s="243" t="s">
        <v>465</v>
      </c>
      <c r="G271" s="244"/>
      <c r="H271" s="244"/>
      <c r="I271" s="244"/>
      <c r="J271" s="142" t="s">
        <v>231</v>
      </c>
      <c r="K271" s="143">
        <v>25.32</v>
      </c>
      <c r="L271" s="245">
        <v>0</v>
      </c>
      <c r="M271" s="244"/>
      <c r="N271" s="245">
        <f>ROUND(L271*K271,2)</f>
        <v>0</v>
      </c>
      <c r="O271" s="244"/>
      <c r="P271" s="244"/>
      <c r="Q271" s="244"/>
      <c r="R271" s="144"/>
      <c r="T271" s="145" t="s">
        <v>3</v>
      </c>
      <c r="U271" s="41" t="s">
        <v>37</v>
      </c>
      <c r="V271" s="146">
        <v>1.4419999999999999</v>
      </c>
      <c r="W271" s="146">
        <f>V271*K271</f>
        <v>36.51144</v>
      </c>
      <c r="X271" s="146">
        <v>2.2563399999999998</v>
      </c>
      <c r="Y271" s="146">
        <f>X271*K271</f>
        <v>57.130528799999993</v>
      </c>
      <c r="Z271" s="146">
        <v>0</v>
      </c>
      <c r="AA271" s="147">
        <f>Z271*K271</f>
        <v>0</v>
      </c>
      <c r="AR271" s="18" t="s">
        <v>149</v>
      </c>
      <c r="AT271" s="18" t="s">
        <v>137</v>
      </c>
      <c r="AU271" s="18" t="s">
        <v>82</v>
      </c>
      <c r="AY271" s="18" t="s">
        <v>136</v>
      </c>
      <c r="BE271" s="148">
        <f>IF(U271="základní",N271,0)</f>
        <v>0</v>
      </c>
      <c r="BF271" s="148">
        <f>IF(U271="snížená",N271,0)</f>
        <v>0</v>
      </c>
      <c r="BG271" s="148">
        <f>IF(U271="zákl. přenesená",N271,0)</f>
        <v>0</v>
      </c>
      <c r="BH271" s="148">
        <f>IF(U271="sníž. přenesená",N271,0)</f>
        <v>0</v>
      </c>
      <c r="BI271" s="148">
        <f>IF(U271="nulová",N271,0)</f>
        <v>0</v>
      </c>
      <c r="BJ271" s="18" t="s">
        <v>79</v>
      </c>
      <c r="BK271" s="148">
        <f>ROUND(L271*K271,2)</f>
        <v>0</v>
      </c>
      <c r="BL271" s="18" t="s">
        <v>149</v>
      </c>
      <c r="BM271" s="18" t="s">
        <v>466</v>
      </c>
    </row>
    <row r="272" spans="2:65" s="12" customFormat="1" ht="22.5" customHeight="1" x14ac:dyDescent="0.3">
      <c r="B272" s="164"/>
      <c r="C272" s="165"/>
      <c r="D272" s="165"/>
      <c r="E272" s="166" t="s">
        <v>3</v>
      </c>
      <c r="F272" s="260" t="s">
        <v>467</v>
      </c>
      <c r="G272" s="261"/>
      <c r="H272" s="261"/>
      <c r="I272" s="261"/>
      <c r="J272" s="165"/>
      <c r="K272" s="167">
        <v>17.28</v>
      </c>
      <c r="L272" s="165"/>
      <c r="M272" s="165"/>
      <c r="N272" s="165"/>
      <c r="O272" s="165"/>
      <c r="P272" s="165"/>
      <c r="Q272" s="165"/>
      <c r="R272" s="168"/>
      <c r="T272" s="169"/>
      <c r="U272" s="165"/>
      <c r="V272" s="165"/>
      <c r="W272" s="165"/>
      <c r="X272" s="165"/>
      <c r="Y272" s="165"/>
      <c r="Z272" s="165"/>
      <c r="AA272" s="170"/>
      <c r="AT272" s="171" t="s">
        <v>195</v>
      </c>
      <c r="AU272" s="171" t="s">
        <v>82</v>
      </c>
      <c r="AV272" s="12" t="s">
        <v>82</v>
      </c>
      <c r="AW272" s="12" t="s">
        <v>30</v>
      </c>
      <c r="AX272" s="12" t="s">
        <v>72</v>
      </c>
      <c r="AY272" s="171" t="s">
        <v>136</v>
      </c>
    </row>
    <row r="273" spans="2:65" s="12" customFormat="1" ht="22.5" customHeight="1" x14ac:dyDescent="0.3">
      <c r="B273" s="164"/>
      <c r="C273" s="165"/>
      <c r="D273" s="165"/>
      <c r="E273" s="166" t="s">
        <v>3</v>
      </c>
      <c r="F273" s="262" t="s">
        <v>468</v>
      </c>
      <c r="G273" s="261"/>
      <c r="H273" s="261"/>
      <c r="I273" s="261"/>
      <c r="J273" s="165"/>
      <c r="K273" s="167">
        <v>7.83</v>
      </c>
      <c r="L273" s="165"/>
      <c r="M273" s="165"/>
      <c r="N273" s="165"/>
      <c r="O273" s="165"/>
      <c r="P273" s="165"/>
      <c r="Q273" s="165"/>
      <c r="R273" s="168"/>
      <c r="T273" s="169"/>
      <c r="U273" s="165"/>
      <c r="V273" s="165"/>
      <c r="W273" s="165"/>
      <c r="X273" s="165"/>
      <c r="Y273" s="165"/>
      <c r="Z273" s="165"/>
      <c r="AA273" s="170"/>
      <c r="AT273" s="171" t="s">
        <v>195</v>
      </c>
      <c r="AU273" s="171" t="s">
        <v>82</v>
      </c>
      <c r="AV273" s="12" t="s">
        <v>82</v>
      </c>
      <c r="AW273" s="12" t="s">
        <v>30</v>
      </c>
      <c r="AX273" s="12" t="s">
        <v>72</v>
      </c>
      <c r="AY273" s="171" t="s">
        <v>136</v>
      </c>
    </row>
    <row r="274" spans="2:65" s="12" customFormat="1" ht="22.5" customHeight="1" x14ac:dyDescent="0.3">
      <c r="B274" s="164"/>
      <c r="C274" s="165"/>
      <c r="D274" s="165"/>
      <c r="E274" s="166" t="s">
        <v>3</v>
      </c>
      <c r="F274" s="262" t="s">
        <v>469</v>
      </c>
      <c r="G274" s="261"/>
      <c r="H274" s="261"/>
      <c r="I274" s="261"/>
      <c r="J274" s="165"/>
      <c r="K274" s="167">
        <v>0.21</v>
      </c>
      <c r="L274" s="165"/>
      <c r="M274" s="165"/>
      <c r="N274" s="165"/>
      <c r="O274" s="165"/>
      <c r="P274" s="165"/>
      <c r="Q274" s="165"/>
      <c r="R274" s="168"/>
      <c r="T274" s="169"/>
      <c r="U274" s="165"/>
      <c r="V274" s="165"/>
      <c r="W274" s="165"/>
      <c r="X274" s="165"/>
      <c r="Y274" s="165"/>
      <c r="Z274" s="165"/>
      <c r="AA274" s="170"/>
      <c r="AT274" s="171" t="s">
        <v>195</v>
      </c>
      <c r="AU274" s="171" t="s">
        <v>82</v>
      </c>
      <c r="AV274" s="12" t="s">
        <v>82</v>
      </c>
      <c r="AW274" s="12" t="s">
        <v>30</v>
      </c>
      <c r="AX274" s="12" t="s">
        <v>72</v>
      </c>
      <c r="AY274" s="171" t="s">
        <v>136</v>
      </c>
    </row>
    <row r="275" spans="2:65" s="13" customFormat="1" ht="22.5" customHeight="1" x14ac:dyDescent="0.3">
      <c r="B275" s="172"/>
      <c r="C275" s="173"/>
      <c r="D275" s="173"/>
      <c r="E275" s="174" t="s">
        <v>3</v>
      </c>
      <c r="F275" s="263" t="s">
        <v>197</v>
      </c>
      <c r="G275" s="264"/>
      <c r="H275" s="264"/>
      <c r="I275" s="264"/>
      <c r="J275" s="173"/>
      <c r="K275" s="175">
        <v>25.32</v>
      </c>
      <c r="L275" s="173"/>
      <c r="M275" s="173"/>
      <c r="N275" s="173"/>
      <c r="O275" s="173"/>
      <c r="P275" s="173"/>
      <c r="Q275" s="173"/>
      <c r="R275" s="176"/>
      <c r="T275" s="177"/>
      <c r="U275" s="173"/>
      <c r="V275" s="173"/>
      <c r="W275" s="173"/>
      <c r="X275" s="173"/>
      <c r="Y275" s="173"/>
      <c r="Z275" s="173"/>
      <c r="AA275" s="178"/>
      <c r="AT275" s="179" t="s">
        <v>195</v>
      </c>
      <c r="AU275" s="179" t="s">
        <v>82</v>
      </c>
      <c r="AV275" s="13" t="s">
        <v>149</v>
      </c>
      <c r="AW275" s="13" t="s">
        <v>30</v>
      </c>
      <c r="AX275" s="13" t="s">
        <v>79</v>
      </c>
      <c r="AY275" s="179" t="s">
        <v>136</v>
      </c>
    </row>
    <row r="276" spans="2:65" s="1" customFormat="1" ht="31.5" customHeight="1" x14ac:dyDescent="0.3">
      <c r="B276" s="139"/>
      <c r="C276" s="140" t="s">
        <v>470</v>
      </c>
      <c r="D276" s="140" t="s">
        <v>137</v>
      </c>
      <c r="E276" s="141" t="s">
        <v>471</v>
      </c>
      <c r="F276" s="243" t="s">
        <v>472</v>
      </c>
      <c r="G276" s="244"/>
      <c r="H276" s="244"/>
      <c r="I276" s="244"/>
      <c r="J276" s="142" t="s">
        <v>192</v>
      </c>
      <c r="K276" s="143">
        <v>1019.71</v>
      </c>
      <c r="L276" s="245">
        <v>0</v>
      </c>
      <c r="M276" s="244"/>
      <c r="N276" s="245">
        <f>ROUND(L276*K276,2)</f>
        <v>0</v>
      </c>
      <c r="O276" s="244"/>
      <c r="P276" s="244"/>
      <c r="Q276" s="244"/>
      <c r="R276" s="144"/>
      <c r="T276" s="145" t="s">
        <v>3</v>
      </c>
      <c r="U276" s="41" t="s">
        <v>37</v>
      </c>
      <c r="V276" s="146">
        <v>0.08</v>
      </c>
      <c r="W276" s="146">
        <f>V276*K276</f>
        <v>81.576800000000006</v>
      </c>
      <c r="X276" s="146">
        <v>6.8749999999999996E-4</v>
      </c>
      <c r="Y276" s="146">
        <f>X276*K276</f>
        <v>0.70105062500000004</v>
      </c>
      <c r="Z276" s="146">
        <v>0</v>
      </c>
      <c r="AA276" s="147">
        <f>Z276*K276</f>
        <v>0</v>
      </c>
      <c r="AR276" s="18" t="s">
        <v>149</v>
      </c>
      <c r="AT276" s="18" t="s">
        <v>137</v>
      </c>
      <c r="AU276" s="18" t="s">
        <v>82</v>
      </c>
      <c r="AY276" s="18" t="s">
        <v>136</v>
      </c>
      <c r="BE276" s="148">
        <f>IF(U276="základní",N276,0)</f>
        <v>0</v>
      </c>
      <c r="BF276" s="148">
        <f>IF(U276="snížená",N276,0)</f>
        <v>0</v>
      </c>
      <c r="BG276" s="148">
        <f>IF(U276="zákl. přenesená",N276,0)</f>
        <v>0</v>
      </c>
      <c r="BH276" s="148">
        <f>IF(U276="sníž. přenesená",N276,0)</f>
        <v>0</v>
      </c>
      <c r="BI276" s="148">
        <f>IF(U276="nulová",N276,0)</f>
        <v>0</v>
      </c>
      <c r="BJ276" s="18" t="s">
        <v>79</v>
      </c>
      <c r="BK276" s="148">
        <f>ROUND(L276*K276,2)</f>
        <v>0</v>
      </c>
      <c r="BL276" s="18" t="s">
        <v>149</v>
      </c>
      <c r="BM276" s="18" t="s">
        <v>473</v>
      </c>
    </row>
    <row r="277" spans="2:65" s="11" customFormat="1" ht="22.5" customHeight="1" x14ac:dyDescent="0.3">
      <c r="B277" s="156"/>
      <c r="C277" s="157"/>
      <c r="D277" s="157"/>
      <c r="E277" s="158" t="s">
        <v>3</v>
      </c>
      <c r="F277" s="268" t="s">
        <v>309</v>
      </c>
      <c r="G277" s="269"/>
      <c r="H277" s="269"/>
      <c r="I277" s="269"/>
      <c r="J277" s="157"/>
      <c r="K277" s="159" t="s">
        <v>3</v>
      </c>
      <c r="L277" s="157"/>
      <c r="M277" s="157"/>
      <c r="N277" s="157"/>
      <c r="O277" s="157"/>
      <c r="P277" s="157"/>
      <c r="Q277" s="157"/>
      <c r="R277" s="160"/>
      <c r="T277" s="161"/>
      <c r="U277" s="157"/>
      <c r="V277" s="157"/>
      <c r="W277" s="157"/>
      <c r="X277" s="157"/>
      <c r="Y277" s="157"/>
      <c r="Z277" s="157"/>
      <c r="AA277" s="162"/>
      <c r="AT277" s="163" t="s">
        <v>195</v>
      </c>
      <c r="AU277" s="163" t="s">
        <v>82</v>
      </c>
      <c r="AV277" s="11" t="s">
        <v>79</v>
      </c>
      <c r="AW277" s="11" t="s">
        <v>30</v>
      </c>
      <c r="AX277" s="11" t="s">
        <v>72</v>
      </c>
      <c r="AY277" s="163" t="s">
        <v>136</v>
      </c>
    </row>
    <row r="278" spans="2:65" s="12" customFormat="1" ht="22.5" customHeight="1" x14ac:dyDescent="0.3">
      <c r="B278" s="164"/>
      <c r="C278" s="165"/>
      <c r="D278" s="165"/>
      <c r="E278" s="166" t="s">
        <v>3</v>
      </c>
      <c r="F278" s="262" t="s">
        <v>359</v>
      </c>
      <c r="G278" s="261"/>
      <c r="H278" s="261"/>
      <c r="I278" s="261"/>
      <c r="J278" s="165"/>
      <c r="K278" s="167">
        <v>340.26</v>
      </c>
      <c r="L278" s="165"/>
      <c r="M278" s="165"/>
      <c r="N278" s="165"/>
      <c r="O278" s="165"/>
      <c r="P278" s="165"/>
      <c r="Q278" s="165"/>
      <c r="R278" s="168"/>
      <c r="T278" s="169"/>
      <c r="U278" s="165"/>
      <c r="V278" s="165"/>
      <c r="W278" s="165"/>
      <c r="X278" s="165"/>
      <c r="Y278" s="165"/>
      <c r="Z278" s="165"/>
      <c r="AA278" s="170"/>
      <c r="AT278" s="171" t="s">
        <v>195</v>
      </c>
      <c r="AU278" s="171" t="s">
        <v>82</v>
      </c>
      <c r="AV278" s="12" t="s">
        <v>82</v>
      </c>
      <c r="AW278" s="12" t="s">
        <v>30</v>
      </c>
      <c r="AX278" s="12" t="s">
        <v>72</v>
      </c>
      <c r="AY278" s="171" t="s">
        <v>136</v>
      </c>
    </row>
    <row r="279" spans="2:65" s="11" customFormat="1" ht="22.5" customHeight="1" x14ac:dyDescent="0.3">
      <c r="B279" s="156"/>
      <c r="C279" s="157"/>
      <c r="D279" s="157"/>
      <c r="E279" s="158" t="s">
        <v>3</v>
      </c>
      <c r="F279" s="270" t="s">
        <v>305</v>
      </c>
      <c r="G279" s="269"/>
      <c r="H279" s="269"/>
      <c r="I279" s="269"/>
      <c r="J279" s="157"/>
      <c r="K279" s="159" t="s">
        <v>3</v>
      </c>
      <c r="L279" s="157"/>
      <c r="M279" s="157"/>
      <c r="N279" s="157"/>
      <c r="O279" s="157"/>
      <c r="P279" s="157"/>
      <c r="Q279" s="157"/>
      <c r="R279" s="160"/>
      <c r="T279" s="161"/>
      <c r="U279" s="157"/>
      <c r="V279" s="157"/>
      <c r="W279" s="157"/>
      <c r="X279" s="157"/>
      <c r="Y279" s="157"/>
      <c r="Z279" s="157"/>
      <c r="AA279" s="162"/>
      <c r="AT279" s="163" t="s">
        <v>195</v>
      </c>
      <c r="AU279" s="163" t="s">
        <v>82</v>
      </c>
      <c r="AV279" s="11" t="s">
        <v>79</v>
      </c>
      <c r="AW279" s="11" t="s">
        <v>30</v>
      </c>
      <c r="AX279" s="11" t="s">
        <v>72</v>
      </c>
      <c r="AY279" s="163" t="s">
        <v>136</v>
      </c>
    </row>
    <row r="280" spans="2:65" s="12" customFormat="1" ht="22.5" customHeight="1" x14ac:dyDescent="0.3">
      <c r="B280" s="164"/>
      <c r="C280" s="165"/>
      <c r="D280" s="165"/>
      <c r="E280" s="166" t="s">
        <v>3</v>
      </c>
      <c r="F280" s="262" t="s">
        <v>355</v>
      </c>
      <c r="G280" s="261"/>
      <c r="H280" s="261"/>
      <c r="I280" s="261"/>
      <c r="J280" s="165"/>
      <c r="K280" s="167">
        <v>105.93</v>
      </c>
      <c r="L280" s="165"/>
      <c r="M280" s="165"/>
      <c r="N280" s="165"/>
      <c r="O280" s="165"/>
      <c r="P280" s="165"/>
      <c r="Q280" s="165"/>
      <c r="R280" s="168"/>
      <c r="T280" s="169"/>
      <c r="U280" s="165"/>
      <c r="V280" s="165"/>
      <c r="W280" s="165"/>
      <c r="X280" s="165"/>
      <c r="Y280" s="165"/>
      <c r="Z280" s="165"/>
      <c r="AA280" s="170"/>
      <c r="AT280" s="171" t="s">
        <v>195</v>
      </c>
      <c r="AU280" s="171" t="s">
        <v>82</v>
      </c>
      <c r="AV280" s="12" t="s">
        <v>82</v>
      </c>
      <c r="AW280" s="12" t="s">
        <v>30</v>
      </c>
      <c r="AX280" s="12" t="s">
        <v>72</v>
      </c>
      <c r="AY280" s="171" t="s">
        <v>136</v>
      </c>
    </row>
    <row r="281" spans="2:65" s="11" customFormat="1" ht="22.5" customHeight="1" x14ac:dyDescent="0.3">
      <c r="B281" s="156"/>
      <c r="C281" s="157"/>
      <c r="D281" s="157"/>
      <c r="E281" s="158" t="s">
        <v>3</v>
      </c>
      <c r="F281" s="270" t="s">
        <v>307</v>
      </c>
      <c r="G281" s="269"/>
      <c r="H281" s="269"/>
      <c r="I281" s="269"/>
      <c r="J281" s="157"/>
      <c r="K281" s="159" t="s">
        <v>3</v>
      </c>
      <c r="L281" s="157"/>
      <c r="M281" s="157"/>
      <c r="N281" s="157"/>
      <c r="O281" s="157"/>
      <c r="P281" s="157"/>
      <c r="Q281" s="157"/>
      <c r="R281" s="160"/>
      <c r="T281" s="161"/>
      <c r="U281" s="157"/>
      <c r="V281" s="157"/>
      <c r="W281" s="157"/>
      <c r="X281" s="157"/>
      <c r="Y281" s="157"/>
      <c r="Z281" s="157"/>
      <c r="AA281" s="162"/>
      <c r="AT281" s="163" t="s">
        <v>195</v>
      </c>
      <c r="AU281" s="163" t="s">
        <v>82</v>
      </c>
      <c r="AV281" s="11" t="s">
        <v>79</v>
      </c>
      <c r="AW281" s="11" t="s">
        <v>30</v>
      </c>
      <c r="AX281" s="11" t="s">
        <v>72</v>
      </c>
      <c r="AY281" s="163" t="s">
        <v>136</v>
      </c>
    </row>
    <row r="282" spans="2:65" s="12" customFormat="1" ht="22.5" customHeight="1" x14ac:dyDescent="0.3">
      <c r="B282" s="164"/>
      <c r="C282" s="165"/>
      <c r="D282" s="165"/>
      <c r="E282" s="166" t="s">
        <v>3</v>
      </c>
      <c r="F282" s="262" t="s">
        <v>357</v>
      </c>
      <c r="G282" s="261"/>
      <c r="H282" s="261"/>
      <c r="I282" s="261"/>
      <c r="J282" s="165"/>
      <c r="K282" s="167">
        <v>573.52</v>
      </c>
      <c r="L282" s="165"/>
      <c r="M282" s="165"/>
      <c r="N282" s="165"/>
      <c r="O282" s="165"/>
      <c r="P282" s="165"/>
      <c r="Q282" s="165"/>
      <c r="R282" s="168"/>
      <c r="T282" s="169"/>
      <c r="U282" s="165"/>
      <c r="V282" s="165"/>
      <c r="W282" s="165"/>
      <c r="X282" s="165"/>
      <c r="Y282" s="165"/>
      <c r="Z282" s="165"/>
      <c r="AA282" s="170"/>
      <c r="AT282" s="171" t="s">
        <v>195</v>
      </c>
      <c r="AU282" s="171" t="s">
        <v>82</v>
      </c>
      <c r="AV282" s="12" t="s">
        <v>82</v>
      </c>
      <c r="AW282" s="12" t="s">
        <v>30</v>
      </c>
      <c r="AX282" s="12" t="s">
        <v>72</v>
      </c>
      <c r="AY282" s="171" t="s">
        <v>136</v>
      </c>
    </row>
    <row r="283" spans="2:65" s="13" customFormat="1" ht="22.5" customHeight="1" x14ac:dyDescent="0.3">
      <c r="B283" s="172"/>
      <c r="C283" s="173"/>
      <c r="D283" s="173"/>
      <c r="E283" s="174" t="s">
        <v>3</v>
      </c>
      <c r="F283" s="263" t="s">
        <v>197</v>
      </c>
      <c r="G283" s="264"/>
      <c r="H283" s="264"/>
      <c r="I283" s="264"/>
      <c r="J283" s="173"/>
      <c r="K283" s="175">
        <v>1019.71</v>
      </c>
      <c r="L283" s="173"/>
      <c r="M283" s="173"/>
      <c r="N283" s="173"/>
      <c r="O283" s="173"/>
      <c r="P283" s="173"/>
      <c r="Q283" s="173"/>
      <c r="R283" s="176"/>
      <c r="T283" s="177"/>
      <c r="U283" s="173"/>
      <c r="V283" s="173"/>
      <c r="W283" s="173"/>
      <c r="X283" s="173"/>
      <c r="Y283" s="173"/>
      <c r="Z283" s="173"/>
      <c r="AA283" s="178"/>
      <c r="AT283" s="179" t="s">
        <v>195</v>
      </c>
      <c r="AU283" s="179" t="s">
        <v>82</v>
      </c>
      <c r="AV283" s="13" t="s">
        <v>149</v>
      </c>
      <c r="AW283" s="13" t="s">
        <v>30</v>
      </c>
      <c r="AX283" s="13" t="s">
        <v>79</v>
      </c>
      <c r="AY283" s="179" t="s">
        <v>136</v>
      </c>
    </row>
    <row r="284" spans="2:65" s="1" customFormat="1" ht="31.5" customHeight="1" x14ac:dyDescent="0.3">
      <c r="B284" s="139"/>
      <c r="C284" s="140" t="s">
        <v>474</v>
      </c>
      <c r="D284" s="140" t="s">
        <v>137</v>
      </c>
      <c r="E284" s="141" t="s">
        <v>475</v>
      </c>
      <c r="F284" s="243" t="s">
        <v>476</v>
      </c>
      <c r="G284" s="244"/>
      <c r="H284" s="244"/>
      <c r="I284" s="244"/>
      <c r="J284" s="142" t="s">
        <v>216</v>
      </c>
      <c r="K284" s="143">
        <v>2</v>
      </c>
      <c r="L284" s="245">
        <v>0</v>
      </c>
      <c r="M284" s="244"/>
      <c r="N284" s="245">
        <f>ROUND(L284*K284,2)</f>
        <v>0</v>
      </c>
      <c r="O284" s="244"/>
      <c r="P284" s="244"/>
      <c r="Q284" s="244"/>
      <c r="R284" s="144"/>
      <c r="T284" s="145" t="s">
        <v>3</v>
      </c>
      <c r="U284" s="41" t="s">
        <v>37</v>
      </c>
      <c r="V284" s="146">
        <v>0.186</v>
      </c>
      <c r="W284" s="146">
        <f>V284*K284</f>
        <v>0.372</v>
      </c>
      <c r="X284" s="146">
        <v>0.13096479999999999</v>
      </c>
      <c r="Y284" s="146">
        <f>X284*K284</f>
        <v>0.26192959999999998</v>
      </c>
      <c r="Z284" s="146">
        <v>0</v>
      </c>
      <c r="AA284" s="147">
        <f>Z284*K284</f>
        <v>0</v>
      </c>
      <c r="AR284" s="18" t="s">
        <v>149</v>
      </c>
      <c r="AT284" s="18" t="s">
        <v>137</v>
      </c>
      <c r="AU284" s="18" t="s">
        <v>82</v>
      </c>
      <c r="AY284" s="18" t="s">
        <v>136</v>
      </c>
      <c r="BE284" s="148">
        <f>IF(U284="základní",N284,0)</f>
        <v>0</v>
      </c>
      <c r="BF284" s="148">
        <f>IF(U284="snížená",N284,0)</f>
        <v>0</v>
      </c>
      <c r="BG284" s="148">
        <f>IF(U284="zákl. přenesená",N284,0)</f>
        <v>0</v>
      </c>
      <c r="BH284" s="148">
        <f>IF(U284="sníž. přenesená",N284,0)</f>
        <v>0</v>
      </c>
      <c r="BI284" s="148">
        <f>IF(U284="nulová",N284,0)</f>
        <v>0</v>
      </c>
      <c r="BJ284" s="18" t="s">
        <v>79</v>
      </c>
      <c r="BK284" s="148">
        <f>ROUND(L284*K284,2)</f>
        <v>0</v>
      </c>
      <c r="BL284" s="18" t="s">
        <v>149</v>
      </c>
      <c r="BM284" s="18" t="s">
        <v>477</v>
      </c>
    </row>
    <row r="285" spans="2:65" s="11" customFormat="1" ht="22.5" customHeight="1" x14ac:dyDescent="0.3">
      <c r="B285" s="156"/>
      <c r="C285" s="157"/>
      <c r="D285" s="157"/>
      <c r="E285" s="158" t="s">
        <v>3</v>
      </c>
      <c r="F285" s="268" t="s">
        <v>478</v>
      </c>
      <c r="G285" s="269"/>
      <c r="H285" s="269"/>
      <c r="I285" s="269"/>
      <c r="J285" s="157"/>
      <c r="K285" s="159" t="s">
        <v>3</v>
      </c>
      <c r="L285" s="157"/>
      <c r="M285" s="157"/>
      <c r="N285" s="157"/>
      <c r="O285" s="157"/>
      <c r="P285" s="157"/>
      <c r="Q285" s="157"/>
      <c r="R285" s="160"/>
      <c r="T285" s="161"/>
      <c r="U285" s="157"/>
      <c r="V285" s="157"/>
      <c r="W285" s="157"/>
      <c r="X285" s="157"/>
      <c r="Y285" s="157"/>
      <c r="Z285" s="157"/>
      <c r="AA285" s="162"/>
      <c r="AT285" s="163" t="s">
        <v>195</v>
      </c>
      <c r="AU285" s="163" t="s">
        <v>82</v>
      </c>
      <c r="AV285" s="11" t="s">
        <v>79</v>
      </c>
      <c r="AW285" s="11" t="s">
        <v>30</v>
      </c>
      <c r="AX285" s="11" t="s">
        <v>72</v>
      </c>
      <c r="AY285" s="163" t="s">
        <v>136</v>
      </c>
    </row>
    <row r="286" spans="2:65" s="12" customFormat="1" ht="22.5" customHeight="1" x14ac:dyDescent="0.3">
      <c r="B286" s="164"/>
      <c r="C286" s="165"/>
      <c r="D286" s="165"/>
      <c r="E286" s="166" t="s">
        <v>3</v>
      </c>
      <c r="F286" s="262" t="s">
        <v>82</v>
      </c>
      <c r="G286" s="261"/>
      <c r="H286" s="261"/>
      <c r="I286" s="261"/>
      <c r="J286" s="165"/>
      <c r="K286" s="167">
        <v>2</v>
      </c>
      <c r="L286" s="165"/>
      <c r="M286" s="165"/>
      <c r="N286" s="165"/>
      <c r="O286" s="165"/>
      <c r="P286" s="165"/>
      <c r="Q286" s="165"/>
      <c r="R286" s="168"/>
      <c r="T286" s="169"/>
      <c r="U286" s="165"/>
      <c r="V286" s="165"/>
      <c r="W286" s="165"/>
      <c r="X286" s="165"/>
      <c r="Y286" s="165"/>
      <c r="Z286" s="165"/>
      <c r="AA286" s="170"/>
      <c r="AT286" s="171" t="s">
        <v>195</v>
      </c>
      <c r="AU286" s="171" t="s">
        <v>82</v>
      </c>
      <c r="AV286" s="12" t="s">
        <v>82</v>
      </c>
      <c r="AW286" s="12" t="s">
        <v>30</v>
      </c>
      <c r="AX286" s="12" t="s">
        <v>72</v>
      </c>
      <c r="AY286" s="171" t="s">
        <v>136</v>
      </c>
    </row>
    <row r="287" spans="2:65" s="13" customFormat="1" ht="22.5" customHeight="1" x14ac:dyDescent="0.3">
      <c r="B287" s="172"/>
      <c r="C287" s="173"/>
      <c r="D287" s="173"/>
      <c r="E287" s="174" t="s">
        <v>3</v>
      </c>
      <c r="F287" s="263" t="s">
        <v>197</v>
      </c>
      <c r="G287" s="264"/>
      <c r="H287" s="264"/>
      <c r="I287" s="264"/>
      <c r="J287" s="173"/>
      <c r="K287" s="175">
        <v>2</v>
      </c>
      <c r="L287" s="173"/>
      <c r="M287" s="173"/>
      <c r="N287" s="173"/>
      <c r="O287" s="173"/>
      <c r="P287" s="173"/>
      <c r="Q287" s="173"/>
      <c r="R287" s="176"/>
      <c r="T287" s="177"/>
      <c r="U287" s="173"/>
      <c r="V287" s="173"/>
      <c r="W287" s="173"/>
      <c r="X287" s="173"/>
      <c r="Y287" s="173"/>
      <c r="Z287" s="173"/>
      <c r="AA287" s="178"/>
      <c r="AT287" s="179" t="s">
        <v>195</v>
      </c>
      <c r="AU287" s="179" t="s">
        <v>82</v>
      </c>
      <c r="AV287" s="13" t="s">
        <v>149</v>
      </c>
      <c r="AW287" s="13" t="s">
        <v>30</v>
      </c>
      <c r="AX287" s="13" t="s">
        <v>79</v>
      </c>
      <c r="AY287" s="179" t="s">
        <v>136</v>
      </c>
    </row>
    <row r="288" spans="2:65" s="1" customFormat="1" ht="22.5" customHeight="1" x14ac:dyDescent="0.3">
      <c r="B288" s="139"/>
      <c r="C288" s="188" t="s">
        <v>479</v>
      </c>
      <c r="D288" s="188" t="s">
        <v>365</v>
      </c>
      <c r="E288" s="189" t="s">
        <v>480</v>
      </c>
      <c r="F288" s="271" t="s">
        <v>481</v>
      </c>
      <c r="G288" s="272"/>
      <c r="H288" s="272"/>
      <c r="I288" s="272"/>
      <c r="J288" s="190" t="s">
        <v>255</v>
      </c>
      <c r="K288" s="191">
        <v>4</v>
      </c>
      <c r="L288" s="273">
        <v>0</v>
      </c>
      <c r="M288" s="272"/>
      <c r="N288" s="273">
        <f>ROUND(L288*K288,2)</f>
        <v>0</v>
      </c>
      <c r="O288" s="244"/>
      <c r="P288" s="244"/>
      <c r="Q288" s="244"/>
      <c r="R288" s="144"/>
      <c r="T288" s="145" t="s">
        <v>3</v>
      </c>
      <c r="U288" s="41" t="s">
        <v>37</v>
      </c>
      <c r="V288" s="146">
        <v>0</v>
      </c>
      <c r="W288" s="146">
        <f>V288*K288</f>
        <v>0</v>
      </c>
      <c r="X288" s="146">
        <v>5.8000000000000003E-2</v>
      </c>
      <c r="Y288" s="146">
        <f>X288*K288</f>
        <v>0.23200000000000001</v>
      </c>
      <c r="Z288" s="146">
        <v>0</v>
      </c>
      <c r="AA288" s="147">
        <f>Z288*K288</f>
        <v>0</v>
      </c>
      <c r="AR288" s="18" t="s">
        <v>164</v>
      </c>
      <c r="AT288" s="18" t="s">
        <v>365</v>
      </c>
      <c r="AU288" s="18" t="s">
        <v>82</v>
      </c>
      <c r="AY288" s="18" t="s">
        <v>136</v>
      </c>
      <c r="BE288" s="148">
        <f>IF(U288="základní",N288,0)</f>
        <v>0</v>
      </c>
      <c r="BF288" s="148">
        <f>IF(U288="snížená",N288,0)</f>
        <v>0</v>
      </c>
      <c r="BG288" s="148">
        <f>IF(U288="zákl. přenesená",N288,0)</f>
        <v>0</v>
      </c>
      <c r="BH288" s="148">
        <f>IF(U288="sníž. přenesená",N288,0)</f>
        <v>0</v>
      </c>
      <c r="BI288" s="148">
        <f>IF(U288="nulová",N288,0)</f>
        <v>0</v>
      </c>
      <c r="BJ288" s="18" t="s">
        <v>79</v>
      </c>
      <c r="BK288" s="148">
        <f>ROUND(L288*K288,2)</f>
        <v>0</v>
      </c>
      <c r="BL288" s="18" t="s">
        <v>149</v>
      </c>
      <c r="BM288" s="18" t="s">
        <v>482</v>
      </c>
    </row>
    <row r="289" spans="2:65" s="1" customFormat="1" ht="31.5" customHeight="1" x14ac:dyDescent="0.3">
      <c r="B289" s="139"/>
      <c r="C289" s="140" t="s">
        <v>483</v>
      </c>
      <c r="D289" s="140" t="s">
        <v>137</v>
      </c>
      <c r="E289" s="141" t="s">
        <v>484</v>
      </c>
      <c r="F289" s="243" t="s">
        <v>485</v>
      </c>
      <c r="G289" s="244"/>
      <c r="H289" s="244"/>
      <c r="I289" s="244"/>
      <c r="J289" s="142" t="s">
        <v>255</v>
      </c>
      <c r="K289" s="143">
        <v>1</v>
      </c>
      <c r="L289" s="245">
        <v>0</v>
      </c>
      <c r="M289" s="244"/>
      <c r="N289" s="245">
        <f>ROUND(L289*K289,2)</f>
        <v>0</v>
      </c>
      <c r="O289" s="244"/>
      <c r="P289" s="244"/>
      <c r="Q289" s="244"/>
      <c r="R289" s="144"/>
      <c r="T289" s="145" t="s">
        <v>3</v>
      </c>
      <c r="U289" s="41" t="s">
        <v>37</v>
      </c>
      <c r="V289" s="146">
        <v>0.4</v>
      </c>
      <c r="W289" s="146">
        <f>V289*K289</f>
        <v>0.4</v>
      </c>
      <c r="X289" s="146">
        <v>1.4999999999999999E-4</v>
      </c>
      <c r="Y289" s="146">
        <f>X289*K289</f>
        <v>1.4999999999999999E-4</v>
      </c>
      <c r="Z289" s="146">
        <v>0</v>
      </c>
      <c r="AA289" s="147">
        <f>Z289*K289</f>
        <v>0</v>
      </c>
      <c r="AR289" s="18" t="s">
        <v>149</v>
      </c>
      <c r="AT289" s="18" t="s">
        <v>137</v>
      </c>
      <c r="AU289" s="18" t="s">
        <v>82</v>
      </c>
      <c r="AY289" s="18" t="s">
        <v>136</v>
      </c>
      <c r="BE289" s="148">
        <f>IF(U289="základní",N289,0)</f>
        <v>0</v>
      </c>
      <c r="BF289" s="148">
        <f>IF(U289="snížená",N289,0)</f>
        <v>0</v>
      </c>
      <c r="BG289" s="148">
        <f>IF(U289="zákl. přenesená",N289,0)</f>
        <v>0</v>
      </c>
      <c r="BH289" s="148">
        <f>IF(U289="sníž. přenesená",N289,0)</f>
        <v>0</v>
      </c>
      <c r="BI289" s="148">
        <f>IF(U289="nulová",N289,0)</f>
        <v>0</v>
      </c>
      <c r="BJ289" s="18" t="s">
        <v>79</v>
      </c>
      <c r="BK289" s="148">
        <f>ROUND(L289*K289,2)</f>
        <v>0</v>
      </c>
      <c r="BL289" s="18" t="s">
        <v>149</v>
      </c>
      <c r="BM289" s="18" t="s">
        <v>486</v>
      </c>
    </row>
    <row r="290" spans="2:65" s="11" customFormat="1" ht="22.5" customHeight="1" x14ac:dyDescent="0.3">
      <c r="B290" s="156"/>
      <c r="C290" s="157"/>
      <c r="D290" s="157"/>
      <c r="E290" s="158" t="s">
        <v>3</v>
      </c>
      <c r="F290" s="268" t="s">
        <v>487</v>
      </c>
      <c r="G290" s="269"/>
      <c r="H290" s="269"/>
      <c r="I290" s="269"/>
      <c r="J290" s="157"/>
      <c r="K290" s="159" t="s">
        <v>3</v>
      </c>
      <c r="L290" s="157"/>
      <c r="M290" s="157"/>
      <c r="N290" s="157"/>
      <c r="O290" s="157"/>
      <c r="P290" s="157"/>
      <c r="Q290" s="157"/>
      <c r="R290" s="160"/>
      <c r="T290" s="161"/>
      <c r="U290" s="157"/>
      <c r="V290" s="157"/>
      <c r="W290" s="157"/>
      <c r="X290" s="157"/>
      <c r="Y290" s="157"/>
      <c r="Z290" s="157"/>
      <c r="AA290" s="162"/>
      <c r="AT290" s="163" t="s">
        <v>195</v>
      </c>
      <c r="AU290" s="163" t="s">
        <v>82</v>
      </c>
      <c r="AV290" s="11" t="s">
        <v>79</v>
      </c>
      <c r="AW290" s="11" t="s">
        <v>30</v>
      </c>
      <c r="AX290" s="11" t="s">
        <v>72</v>
      </c>
      <c r="AY290" s="163" t="s">
        <v>136</v>
      </c>
    </row>
    <row r="291" spans="2:65" s="12" customFormat="1" ht="22.5" customHeight="1" x14ac:dyDescent="0.3">
      <c r="B291" s="164"/>
      <c r="C291" s="165"/>
      <c r="D291" s="165"/>
      <c r="E291" s="166" t="s">
        <v>3</v>
      </c>
      <c r="F291" s="262" t="s">
        <v>79</v>
      </c>
      <c r="G291" s="261"/>
      <c r="H291" s="261"/>
      <c r="I291" s="261"/>
      <c r="J291" s="165"/>
      <c r="K291" s="167">
        <v>1</v>
      </c>
      <c r="L291" s="165"/>
      <c r="M291" s="165"/>
      <c r="N291" s="165"/>
      <c r="O291" s="165"/>
      <c r="P291" s="165"/>
      <c r="Q291" s="165"/>
      <c r="R291" s="168"/>
      <c r="T291" s="169"/>
      <c r="U291" s="165"/>
      <c r="V291" s="165"/>
      <c r="W291" s="165"/>
      <c r="X291" s="165"/>
      <c r="Y291" s="165"/>
      <c r="Z291" s="165"/>
      <c r="AA291" s="170"/>
      <c r="AT291" s="171" t="s">
        <v>195</v>
      </c>
      <c r="AU291" s="171" t="s">
        <v>82</v>
      </c>
      <c r="AV291" s="12" t="s">
        <v>82</v>
      </c>
      <c r="AW291" s="12" t="s">
        <v>30</v>
      </c>
      <c r="AX291" s="12" t="s">
        <v>72</v>
      </c>
      <c r="AY291" s="171" t="s">
        <v>136</v>
      </c>
    </row>
    <row r="292" spans="2:65" s="13" customFormat="1" ht="22.5" customHeight="1" x14ac:dyDescent="0.3">
      <c r="B292" s="172"/>
      <c r="C292" s="173"/>
      <c r="D292" s="173"/>
      <c r="E292" s="174" t="s">
        <v>3</v>
      </c>
      <c r="F292" s="263" t="s">
        <v>197</v>
      </c>
      <c r="G292" s="264"/>
      <c r="H292" s="264"/>
      <c r="I292" s="264"/>
      <c r="J292" s="173"/>
      <c r="K292" s="175">
        <v>1</v>
      </c>
      <c r="L292" s="173"/>
      <c r="M292" s="173"/>
      <c r="N292" s="173"/>
      <c r="O292" s="173"/>
      <c r="P292" s="173"/>
      <c r="Q292" s="173"/>
      <c r="R292" s="176"/>
      <c r="T292" s="177"/>
      <c r="U292" s="173"/>
      <c r="V292" s="173"/>
      <c r="W292" s="173"/>
      <c r="X292" s="173"/>
      <c r="Y292" s="173"/>
      <c r="Z292" s="173"/>
      <c r="AA292" s="178"/>
      <c r="AT292" s="179" t="s">
        <v>195</v>
      </c>
      <c r="AU292" s="179" t="s">
        <v>82</v>
      </c>
      <c r="AV292" s="13" t="s">
        <v>149</v>
      </c>
      <c r="AW292" s="13" t="s">
        <v>30</v>
      </c>
      <c r="AX292" s="13" t="s">
        <v>79</v>
      </c>
      <c r="AY292" s="179" t="s">
        <v>136</v>
      </c>
    </row>
    <row r="293" spans="2:65" s="1" customFormat="1" ht="22.5" customHeight="1" x14ac:dyDescent="0.3">
      <c r="B293" s="139"/>
      <c r="C293" s="188" t="s">
        <v>488</v>
      </c>
      <c r="D293" s="188" t="s">
        <v>365</v>
      </c>
      <c r="E293" s="189" t="s">
        <v>489</v>
      </c>
      <c r="F293" s="271" t="s">
        <v>490</v>
      </c>
      <c r="G293" s="272"/>
      <c r="H293" s="272"/>
      <c r="I293" s="272"/>
      <c r="J293" s="190" t="s">
        <v>255</v>
      </c>
      <c r="K293" s="191">
        <v>1</v>
      </c>
      <c r="L293" s="273">
        <v>0</v>
      </c>
      <c r="M293" s="272"/>
      <c r="N293" s="273">
        <f>ROUND(L293*K293,2)</f>
        <v>0</v>
      </c>
      <c r="O293" s="244"/>
      <c r="P293" s="244"/>
      <c r="Q293" s="244"/>
      <c r="R293" s="144"/>
      <c r="T293" s="145" t="s">
        <v>3</v>
      </c>
      <c r="U293" s="41" t="s">
        <v>37</v>
      </c>
      <c r="V293" s="146">
        <v>0</v>
      </c>
      <c r="W293" s="146">
        <f>V293*K293</f>
        <v>0</v>
      </c>
      <c r="X293" s="146">
        <v>2.1900000000000001E-3</v>
      </c>
      <c r="Y293" s="146">
        <f>X293*K293</f>
        <v>2.1900000000000001E-3</v>
      </c>
      <c r="Z293" s="146">
        <v>0</v>
      </c>
      <c r="AA293" s="147">
        <f>Z293*K293</f>
        <v>0</v>
      </c>
      <c r="AR293" s="18" t="s">
        <v>164</v>
      </c>
      <c r="AT293" s="18" t="s">
        <v>365</v>
      </c>
      <c r="AU293" s="18" t="s">
        <v>82</v>
      </c>
      <c r="AY293" s="18" t="s">
        <v>136</v>
      </c>
      <c r="BE293" s="148">
        <f>IF(U293="základní",N293,0)</f>
        <v>0</v>
      </c>
      <c r="BF293" s="148">
        <f>IF(U293="snížená",N293,0)</f>
        <v>0</v>
      </c>
      <c r="BG293" s="148">
        <f>IF(U293="zákl. přenesená",N293,0)</f>
        <v>0</v>
      </c>
      <c r="BH293" s="148">
        <f>IF(U293="sníž. přenesená",N293,0)</f>
        <v>0</v>
      </c>
      <c r="BI293" s="148">
        <f>IF(U293="nulová",N293,0)</f>
        <v>0</v>
      </c>
      <c r="BJ293" s="18" t="s">
        <v>79</v>
      </c>
      <c r="BK293" s="148">
        <f>ROUND(L293*K293,2)</f>
        <v>0</v>
      </c>
      <c r="BL293" s="18" t="s">
        <v>149</v>
      </c>
      <c r="BM293" s="18" t="s">
        <v>491</v>
      </c>
    </row>
    <row r="294" spans="2:65" s="9" customFormat="1" ht="29.85" customHeight="1" x14ac:dyDescent="0.3">
      <c r="B294" s="129"/>
      <c r="C294" s="130"/>
      <c r="D294" s="155" t="s">
        <v>284</v>
      </c>
      <c r="E294" s="155"/>
      <c r="F294" s="155"/>
      <c r="G294" s="155"/>
      <c r="H294" s="155"/>
      <c r="I294" s="155"/>
      <c r="J294" s="155"/>
      <c r="K294" s="155"/>
      <c r="L294" s="155"/>
      <c r="M294" s="155"/>
      <c r="N294" s="274">
        <f>BK294</f>
        <v>0</v>
      </c>
      <c r="O294" s="275"/>
      <c r="P294" s="275"/>
      <c r="Q294" s="275"/>
      <c r="R294" s="132"/>
      <c r="T294" s="133"/>
      <c r="U294" s="130"/>
      <c r="V294" s="130"/>
      <c r="W294" s="134">
        <f>W295</f>
        <v>144.256992</v>
      </c>
      <c r="X294" s="130"/>
      <c r="Y294" s="134">
        <f>Y295</f>
        <v>0</v>
      </c>
      <c r="Z294" s="130"/>
      <c r="AA294" s="135">
        <f>AA295</f>
        <v>0</v>
      </c>
      <c r="AR294" s="136" t="s">
        <v>79</v>
      </c>
      <c r="AT294" s="137" t="s">
        <v>71</v>
      </c>
      <c r="AU294" s="137" t="s">
        <v>79</v>
      </c>
      <c r="AY294" s="136" t="s">
        <v>136</v>
      </c>
      <c r="BK294" s="138">
        <f>BK295</f>
        <v>0</v>
      </c>
    </row>
    <row r="295" spans="2:65" s="1" customFormat="1" ht="22.5" customHeight="1" x14ac:dyDescent="0.3">
      <c r="B295" s="139"/>
      <c r="C295" s="140" t="s">
        <v>492</v>
      </c>
      <c r="D295" s="140" t="s">
        <v>137</v>
      </c>
      <c r="E295" s="141" t="s">
        <v>493</v>
      </c>
      <c r="F295" s="243" t="s">
        <v>494</v>
      </c>
      <c r="G295" s="244"/>
      <c r="H295" s="244"/>
      <c r="I295" s="244"/>
      <c r="J295" s="142" t="s">
        <v>262</v>
      </c>
      <c r="K295" s="143">
        <v>1092.856</v>
      </c>
      <c r="L295" s="245">
        <v>0</v>
      </c>
      <c r="M295" s="244"/>
      <c r="N295" s="245">
        <f>ROUND(L295*K295,2)</f>
        <v>0</v>
      </c>
      <c r="O295" s="244"/>
      <c r="P295" s="244"/>
      <c r="Q295" s="244"/>
      <c r="R295" s="144"/>
      <c r="T295" s="145" t="s">
        <v>3</v>
      </c>
      <c r="U295" s="41" t="s">
        <v>37</v>
      </c>
      <c r="V295" s="146">
        <v>0.13200000000000001</v>
      </c>
      <c r="W295" s="146">
        <f>V295*K295</f>
        <v>144.256992</v>
      </c>
      <c r="X295" s="146">
        <v>0</v>
      </c>
      <c r="Y295" s="146">
        <f>X295*K295</f>
        <v>0</v>
      </c>
      <c r="Z295" s="146">
        <v>0</v>
      </c>
      <c r="AA295" s="147">
        <f>Z295*K295</f>
        <v>0</v>
      </c>
      <c r="AR295" s="18" t="s">
        <v>149</v>
      </c>
      <c r="AT295" s="18" t="s">
        <v>137</v>
      </c>
      <c r="AU295" s="18" t="s">
        <v>82</v>
      </c>
      <c r="AY295" s="18" t="s">
        <v>136</v>
      </c>
      <c r="BE295" s="148">
        <f>IF(U295="základní",N295,0)</f>
        <v>0</v>
      </c>
      <c r="BF295" s="148">
        <f>IF(U295="snížená",N295,0)</f>
        <v>0</v>
      </c>
      <c r="BG295" s="148">
        <f>IF(U295="zákl. přenesená",N295,0)</f>
        <v>0</v>
      </c>
      <c r="BH295" s="148">
        <f>IF(U295="sníž. přenesená",N295,0)</f>
        <v>0</v>
      </c>
      <c r="BI295" s="148">
        <f>IF(U295="nulová",N295,0)</f>
        <v>0</v>
      </c>
      <c r="BJ295" s="18" t="s">
        <v>79</v>
      </c>
      <c r="BK295" s="148">
        <f>ROUND(L295*K295,2)</f>
        <v>0</v>
      </c>
      <c r="BL295" s="18" t="s">
        <v>149</v>
      </c>
      <c r="BM295" s="18" t="s">
        <v>495</v>
      </c>
    </row>
    <row r="296" spans="2:65" s="9" customFormat="1" ht="37.35" customHeight="1" x14ac:dyDescent="0.35">
      <c r="B296" s="129"/>
      <c r="C296" s="130"/>
      <c r="D296" s="131" t="s">
        <v>285</v>
      </c>
      <c r="E296" s="131"/>
      <c r="F296" s="131"/>
      <c r="G296" s="131"/>
      <c r="H296" s="131"/>
      <c r="I296" s="131"/>
      <c r="J296" s="131"/>
      <c r="K296" s="131"/>
      <c r="L296" s="131"/>
      <c r="M296" s="131"/>
      <c r="N296" s="276">
        <f>BK296</f>
        <v>0</v>
      </c>
      <c r="O296" s="277"/>
      <c r="P296" s="277"/>
      <c r="Q296" s="277"/>
      <c r="R296" s="132"/>
      <c r="T296" s="133"/>
      <c r="U296" s="130"/>
      <c r="V296" s="130"/>
      <c r="W296" s="134">
        <f>W297</f>
        <v>96.203999999999994</v>
      </c>
      <c r="X296" s="130"/>
      <c r="Y296" s="134">
        <f>Y297</f>
        <v>9.7489343999999992E-2</v>
      </c>
      <c r="Z296" s="130"/>
      <c r="AA296" s="135">
        <f>AA297</f>
        <v>0</v>
      </c>
      <c r="AR296" s="136" t="s">
        <v>145</v>
      </c>
      <c r="AT296" s="137" t="s">
        <v>71</v>
      </c>
      <c r="AU296" s="137" t="s">
        <v>72</v>
      </c>
      <c r="AY296" s="136" t="s">
        <v>136</v>
      </c>
      <c r="BK296" s="138">
        <f>BK297</f>
        <v>0</v>
      </c>
    </row>
    <row r="297" spans="2:65" s="9" customFormat="1" ht="19.899999999999999" customHeight="1" x14ac:dyDescent="0.3">
      <c r="B297" s="129"/>
      <c r="C297" s="130"/>
      <c r="D297" s="155" t="s">
        <v>286</v>
      </c>
      <c r="E297" s="155"/>
      <c r="F297" s="155"/>
      <c r="G297" s="155"/>
      <c r="H297" s="155"/>
      <c r="I297" s="155"/>
      <c r="J297" s="155"/>
      <c r="K297" s="155"/>
      <c r="L297" s="155"/>
      <c r="M297" s="155"/>
      <c r="N297" s="266">
        <f>BK297</f>
        <v>0</v>
      </c>
      <c r="O297" s="267"/>
      <c r="P297" s="267"/>
      <c r="Q297" s="267"/>
      <c r="R297" s="132"/>
      <c r="T297" s="133"/>
      <c r="U297" s="130"/>
      <c r="V297" s="130"/>
      <c r="W297" s="134">
        <f>SUM(W298:W301)</f>
        <v>96.203999999999994</v>
      </c>
      <c r="X297" s="130"/>
      <c r="Y297" s="134">
        <f>SUM(Y298:Y301)</f>
        <v>9.7489343999999992E-2</v>
      </c>
      <c r="Z297" s="130"/>
      <c r="AA297" s="135">
        <f>SUM(AA298:AA301)</f>
        <v>0</v>
      </c>
      <c r="AR297" s="136" t="s">
        <v>145</v>
      </c>
      <c r="AT297" s="137" t="s">
        <v>71</v>
      </c>
      <c r="AU297" s="137" t="s">
        <v>79</v>
      </c>
      <c r="AY297" s="136" t="s">
        <v>136</v>
      </c>
      <c r="BK297" s="138">
        <f>SUM(BK298:BK301)</f>
        <v>0</v>
      </c>
    </row>
    <row r="298" spans="2:65" s="1" customFormat="1" ht="31.5" customHeight="1" x14ac:dyDescent="0.3">
      <c r="B298" s="139"/>
      <c r="C298" s="140" t="s">
        <v>496</v>
      </c>
      <c r="D298" s="140" t="s">
        <v>137</v>
      </c>
      <c r="E298" s="141" t="s">
        <v>497</v>
      </c>
      <c r="F298" s="243" t="s">
        <v>498</v>
      </c>
      <c r="G298" s="244"/>
      <c r="H298" s="244"/>
      <c r="I298" s="244"/>
      <c r="J298" s="142" t="s">
        <v>216</v>
      </c>
      <c r="K298" s="143">
        <v>12</v>
      </c>
      <c r="L298" s="245">
        <v>0</v>
      </c>
      <c r="M298" s="244"/>
      <c r="N298" s="245">
        <f>ROUND(L298*K298,2)</f>
        <v>0</v>
      </c>
      <c r="O298" s="244"/>
      <c r="P298" s="244"/>
      <c r="Q298" s="244"/>
      <c r="R298" s="144"/>
      <c r="T298" s="145" t="s">
        <v>3</v>
      </c>
      <c r="U298" s="41" t="s">
        <v>37</v>
      </c>
      <c r="V298" s="146">
        <v>8.0169999999999995</v>
      </c>
      <c r="W298" s="146">
        <f>V298*K298</f>
        <v>96.203999999999994</v>
      </c>
      <c r="X298" s="146">
        <v>8.1241119999999993E-3</v>
      </c>
      <c r="Y298" s="146">
        <f>X298*K298</f>
        <v>9.7489343999999992E-2</v>
      </c>
      <c r="Z298" s="146">
        <v>0</v>
      </c>
      <c r="AA298" s="147">
        <f>Z298*K298</f>
        <v>0</v>
      </c>
      <c r="AR298" s="18" t="s">
        <v>499</v>
      </c>
      <c r="AT298" s="18" t="s">
        <v>137</v>
      </c>
      <c r="AU298" s="18" t="s">
        <v>82</v>
      </c>
      <c r="AY298" s="18" t="s">
        <v>136</v>
      </c>
      <c r="BE298" s="148">
        <f>IF(U298="základní",N298,0)</f>
        <v>0</v>
      </c>
      <c r="BF298" s="148">
        <f>IF(U298="snížená",N298,0)</f>
        <v>0</v>
      </c>
      <c r="BG298" s="148">
        <f>IF(U298="zákl. přenesená",N298,0)</f>
        <v>0</v>
      </c>
      <c r="BH298" s="148">
        <f>IF(U298="sníž. přenesená",N298,0)</f>
        <v>0</v>
      </c>
      <c r="BI298" s="148">
        <f>IF(U298="nulová",N298,0)</f>
        <v>0</v>
      </c>
      <c r="BJ298" s="18" t="s">
        <v>79</v>
      </c>
      <c r="BK298" s="148">
        <f>ROUND(L298*K298,2)</f>
        <v>0</v>
      </c>
      <c r="BL298" s="18" t="s">
        <v>499</v>
      </c>
      <c r="BM298" s="18" t="s">
        <v>500</v>
      </c>
    </row>
    <row r="299" spans="2:65" s="12" customFormat="1" ht="22.5" customHeight="1" x14ac:dyDescent="0.3">
      <c r="B299" s="164"/>
      <c r="C299" s="165"/>
      <c r="D299" s="165"/>
      <c r="E299" s="166" t="s">
        <v>3</v>
      </c>
      <c r="F299" s="260" t="s">
        <v>501</v>
      </c>
      <c r="G299" s="261"/>
      <c r="H299" s="261"/>
      <c r="I299" s="261"/>
      <c r="J299" s="165"/>
      <c r="K299" s="167">
        <v>12</v>
      </c>
      <c r="L299" s="165"/>
      <c r="M299" s="165"/>
      <c r="N299" s="165"/>
      <c r="O299" s="165"/>
      <c r="P299" s="165"/>
      <c r="Q299" s="165"/>
      <c r="R299" s="168"/>
      <c r="T299" s="169"/>
      <c r="U299" s="165"/>
      <c r="V299" s="165"/>
      <c r="W299" s="165"/>
      <c r="X299" s="165"/>
      <c r="Y299" s="165"/>
      <c r="Z299" s="165"/>
      <c r="AA299" s="170"/>
      <c r="AT299" s="171" t="s">
        <v>195</v>
      </c>
      <c r="AU299" s="171" t="s">
        <v>82</v>
      </c>
      <c r="AV299" s="12" t="s">
        <v>82</v>
      </c>
      <c r="AW299" s="12" t="s">
        <v>30</v>
      </c>
      <c r="AX299" s="12" t="s">
        <v>72</v>
      </c>
      <c r="AY299" s="171" t="s">
        <v>136</v>
      </c>
    </row>
    <row r="300" spans="2:65" s="13" customFormat="1" ht="22.5" customHeight="1" x14ac:dyDescent="0.3">
      <c r="B300" s="172"/>
      <c r="C300" s="173"/>
      <c r="D300" s="173"/>
      <c r="E300" s="174" t="s">
        <v>3</v>
      </c>
      <c r="F300" s="263" t="s">
        <v>197</v>
      </c>
      <c r="G300" s="264"/>
      <c r="H300" s="264"/>
      <c r="I300" s="264"/>
      <c r="J300" s="173"/>
      <c r="K300" s="175">
        <v>12</v>
      </c>
      <c r="L300" s="173"/>
      <c r="M300" s="173"/>
      <c r="N300" s="173"/>
      <c r="O300" s="173"/>
      <c r="P300" s="173"/>
      <c r="Q300" s="173"/>
      <c r="R300" s="176"/>
      <c r="T300" s="177"/>
      <c r="U300" s="173"/>
      <c r="V300" s="173"/>
      <c r="W300" s="173"/>
      <c r="X300" s="173"/>
      <c r="Y300" s="173"/>
      <c r="Z300" s="173"/>
      <c r="AA300" s="178"/>
      <c r="AT300" s="179" t="s">
        <v>195</v>
      </c>
      <c r="AU300" s="179" t="s">
        <v>82</v>
      </c>
      <c r="AV300" s="13" t="s">
        <v>149</v>
      </c>
      <c r="AW300" s="13" t="s">
        <v>30</v>
      </c>
      <c r="AX300" s="13" t="s">
        <v>79</v>
      </c>
      <c r="AY300" s="179" t="s">
        <v>136</v>
      </c>
    </row>
    <row r="301" spans="2:65" s="1" customFormat="1" ht="22.5" customHeight="1" x14ac:dyDescent="0.3">
      <c r="B301" s="139"/>
      <c r="C301" s="188" t="s">
        <v>502</v>
      </c>
      <c r="D301" s="188" t="s">
        <v>365</v>
      </c>
      <c r="E301" s="189" t="s">
        <v>503</v>
      </c>
      <c r="F301" s="271" t="s">
        <v>504</v>
      </c>
      <c r="G301" s="272"/>
      <c r="H301" s="272"/>
      <c r="I301" s="272"/>
      <c r="J301" s="190" t="s">
        <v>255</v>
      </c>
      <c r="K301" s="191">
        <v>4</v>
      </c>
      <c r="L301" s="273">
        <v>0</v>
      </c>
      <c r="M301" s="272"/>
      <c r="N301" s="273">
        <f>ROUND(L301*K301,2)</f>
        <v>0</v>
      </c>
      <c r="O301" s="244"/>
      <c r="P301" s="244"/>
      <c r="Q301" s="244"/>
      <c r="R301" s="144"/>
      <c r="T301" s="145" t="s">
        <v>3</v>
      </c>
      <c r="U301" s="149" t="s">
        <v>37</v>
      </c>
      <c r="V301" s="150">
        <v>0</v>
      </c>
      <c r="W301" s="150">
        <f>V301*K301</f>
        <v>0</v>
      </c>
      <c r="X301" s="150">
        <v>0</v>
      </c>
      <c r="Y301" s="150">
        <f>X301*K301</f>
        <v>0</v>
      </c>
      <c r="Z301" s="150">
        <v>0</v>
      </c>
      <c r="AA301" s="151">
        <f>Z301*K301</f>
        <v>0</v>
      </c>
      <c r="AR301" s="18" t="s">
        <v>505</v>
      </c>
      <c r="AT301" s="18" t="s">
        <v>365</v>
      </c>
      <c r="AU301" s="18" t="s">
        <v>82</v>
      </c>
      <c r="AY301" s="18" t="s">
        <v>136</v>
      </c>
      <c r="BE301" s="148">
        <f>IF(U301="základní",N301,0)</f>
        <v>0</v>
      </c>
      <c r="BF301" s="148">
        <f>IF(U301="snížená",N301,0)</f>
        <v>0</v>
      </c>
      <c r="BG301" s="148">
        <f>IF(U301="zákl. přenesená",N301,0)</f>
        <v>0</v>
      </c>
      <c r="BH301" s="148">
        <f>IF(U301="sníž. přenesená",N301,0)</f>
        <v>0</v>
      </c>
      <c r="BI301" s="148">
        <f>IF(U301="nulová",N301,0)</f>
        <v>0</v>
      </c>
      <c r="BJ301" s="18" t="s">
        <v>79</v>
      </c>
      <c r="BK301" s="148">
        <f>ROUND(L301*K301,2)</f>
        <v>0</v>
      </c>
      <c r="BL301" s="18" t="s">
        <v>499</v>
      </c>
      <c r="BM301" s="18" t="s">
        <v>506</v>
      </c>
    </row>
    <row r="302" spans="2:65" s="1" customFormat="1" ht="6.95" customHeight="1" x14ac:dyDescent="0.3">
      <c r="B302" s="56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8"/>
    </row>
  </sheetData>
  <mergeCells count="332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L101:Q101"/>
    <mergeCell ref="C107:Q107"/>
    <mergeCell ref="F109:P109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F125:I125"/>
    <mergeCell ref="F126:I126"/>
    <mergeCell ref="L126:M126"/>
    <mergeCell ref="N126:Q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F140:I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L192:M192"/>
    <mergeCell ref="N192:Q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F207:I207"/>
    <mergeCell ref="F208:I208"/>
    <mergeCell ref="F209:I209"/>
    <mergeCell ref="F211:I211"/>
    <mergeCell ref="L211:M211"/>
    <mergeCell ref="N211:Q211"/>
    <mergeCell ref="F212:I212"/>
    <mergeCell ref="F213:I213"/>
    <mergeCell ref="F214:I214"/>
    <mergeCell ref="F215:I215"/>
    <mergeCell ref="L215:M215"/>
    <mergeCell ref="N215:Q215"/>
    <mergeCell ref="F216:I216"/>
    <mergeCell ref="F217:I217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F233:I233"/>
    <mergeCell ref="F234:I234"/>
    <mergeCell ref="L234:M234"/>
    <mergeCell ref="N234:Q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F246:I246"/>
    <mergeCell ref="F247:I247"/>
    <mergeCell ref="F248:I248"/>
    <mergeCell ref="F249:I249"/>
    <mergeCell ref="L249:M249"/>
    <mergeCell ref="N249:Q249"/>
    <mergeCell ref="F250:I250"/>
    <mergeCell ref="L250:M250"/>
    <mergeCell ref="N250:Q250"/>
    <mergeCell ref="F251:I251"/>
    <mergeCell ref="F252:I252"/>
    <mergeCell ref="F253:I253"/>
    <mergeCell ref="L253:M253"/>
    <mergeCell ref="N253:Q253"/>
    <mergeCell ref="F254:I254"/>
    <mergeCell ref="L254:M254"/>
    <mergeCell ref="N254:Q254"/>
    <mergeCell ref="F255:I255"/>
    <mergeCell ref="F256:I256"/>
    <mergeCell ref="F257:I257"/>
    <mergeCell ref="L257:M257"/>
    <mergeCell ref="N257:Q257"/>
    <mergeCell ref="F258:I258"/>
    <mergeCell ref="L258:M258"/>
    <mergeCell ref="N258:Q258"/>
    <mergeCell ref="F259:I259"/>
    <mergeCell ref="F260:I260"/>
    <mergeCell ref="F262:I262"/>
    <mergeCell ref="L262:M262"/>
    <mergeCell ref="N262:Q262"/>
    <mergeCell ref="F263:I263"/>
    <mergeCell ref="F264:I264"/>
    <mergeCell ref="F265:I265"/>
    <mergeCell ref="L265:M265"/>
    <mergeCell ref="N265:Q265"/>
    <mergeCell ref="F266:I266"/>
    <mergeCell ref="F267:I267"/>
    <mergeCell ref="F268:I268"/>
    <mergeCell ref="L268:M268"/>
    <mergeCell ref="N268:Q268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L284:M284"/>
    <mergeCell ref="N284:Q284"/>
    <mergeCell ref="F285:I285"/>
    <mergeCell ref="F298:I298"/>
    <mergeCell ref="L298:M298"/>
    <mergeCell ref="N298:Q298"/>
    <mergeCell ref="F286:I286"/>
    <mergeCell ref="F287:I287"/>
    <mergeCell ref="F288:I288"/>
    <mergeCell ref="L288:M288"/>
    <mergeCell ref="N288:Q288"/>
    <mergeCell ref="F289:I289"/>
    <mergeCell ref="L289:M289"/>
    <mergeCell ref="N289:Q289"/>
    <mergeCell ref="F290:I290"/>
    <mergeCell ref="H1:K1"/>
    <mergeCell ref="S2:AC2"/>
    <mergeCell ref="F299:I299"/>
    <mergeCell ref="F300:I300"/>
    <mergeCell ref="F301:I301"/>
    <mergeCell ref="L301:M301"/>
    <mergeCell ref="N301:Q301"/>
    <mergeCell ref="N119:Q119"/>
    <mergeCell ref="N120:Q120"/>
    <mergeCell ref="N121:Q121"/>
    <mergeCell ref="N201:Q201"/>
    <mergeCell ref="N210:Q210"/>
    <mergeCell ref="N261:Q261"/>
    <mergeCell ref="N294:Q294"/>
    <mergeCell ref="N296:Q296"/>
    <mergeCell ref="N297:Q297"/>
    <mergeCell ref="F291:I291"/>
    <mergeCell ref="F292:I292"/>
    <mergeCell ref="F293:I293"/>
    <mergeCell ref="L293:M293"/>
    <mergeCell ref="N293:Q293"/>
    <mergeCell ref="F295:I295"/>
    <mergeCell ref="L295:M295"/>
    <mergeCell ref="N295:Q295"/>
  </mergeCells>
  <hyperlinks>
    <hyperlink ref="F1:G1" location="C2" tooltip="Krycí list rozpočtu" display="1) Krycí list rozpočtu" xr:uid="{00000000-0004-0000-0300-000000000000}"/>
    <hyperlink ref="H1:K1" location="C87" tooltip="Rekapitulace rozpočtu" display="2) Rekapitulace rozpočtu" xr:uid="{00000000-0004-0000-0300-000001000000}"/>
    <hyperlink ref="L1" location="C118" tooltip="Rozpočet" display="3) Rozpočet" xr:uid="{00000000-0004-0000-0300-000002000000}"/>
    <hyperlink ref="S1:T1" location="'Rekapitulace stavby'!C2" tooltip="Rekapitulace stavby" display="Rekapitulace stavby" xr:uid="{00000000-0004-0000-03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50"/>
  <sheetViews>
    <sheetView showGridLines="0" workbookViewId="0">
      <pane ySplit="1" topLeftCell="A143" activePane="bottomLeft" state="frozen"/>
      <selection pane="bottomLeft" activeCell="L149" sqref="L149:M14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97"/>
      <c r="B1" s="195"/>
      <c r="C1" s="195"/>
      <c r="D1" s="196" t="s">
        <v>1</v>
      </c>
      <c r="E1" s="195"/>
      <c r="F1" s="193" t="s">
        <v>861</v>
      </c>
      <c r="G1" s="193"/>
      <c r="H1" s="242" t="s">
        <v>862</v>
      </c>
      <c r="I1" s="242"/>
      <c r="J1" s="242"/>
      <c r="K1" s="242"/>
      <c r="L1" s="193" t="s">
        <v>863</v>
      </c>
      <c r="M1" s="195"/>
      <c r="N1" s="195"/>
      <c r="O1" s="196" t="s">
        <v>106</v>
      </c>
      <c r="P1" s="195"/>
      <c r="Q1" s="195"/>
      <c r="R1" s="195"/>
      <c r="S1" s="193" t="s">
        <v>864</v>
      </c>
      <c r="T1" s="193"/>
      <c r="U1" s="197"/>
      <c r="V1" s="197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99" t="s">
        <v>6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8" t="s">
        <v>95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82</v>
      </c>
    </row>
    <row r="4" spans="1:66" ht="36.950000000000003" customHeight="1" x14ac:dyDescent="0.3">
      <c r="B4" s="22"/>
      <c r="C4" s="228" t="s">
        <v>107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52" t="str">
        <f>'Rekapitulace stavby'!K6</f>
        <v>Dětské hřiště č.5. MOb OSTRAVA-JIH, Hrabůvka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3"/>
      <c r="R6" s="24"/>
    </row>
    <row r="7" spans="1:66" ht="25.35" customHeight="1" x14ac:dyDescent="0.3">
      <c r="B7" s="22"/>
      <c r="C7" s="23"/>
      <c r="D7" s="29" t="s">
        <v>108</v>
      </c>
      <c r="E7" s="23"/>
      <c r="F7" s="252" t="s">
        <v>184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3"/>
      <c r="R7" s="24"/>
    </row>
    <row r="8" spans="1:66" s="1" customFormat="1" ht="32.85" customHeight="1" x14ac:dyDescent="0.3">
      <c r="B8" s="32"/>
      <c r="C8" s="33"/>
      <c r="D8" s="28" t="s">
        <v>110</v>
      </c>
      <c r="E8" s="33"/>
      <c r="F8" s="236" t="s">
        <v>507</v>
      </c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3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3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46">
        <f>'Rekapitulace stavby'!AN8</f>
        <v>43794</v>
      </c>
      <c r="P10" s="203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35" t="s">
        <v>3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35" t="s">
        <v>3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35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35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35" t="s">
        <v>3</v>
      </c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907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35" t="s">
        <v>3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35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IF('Rekapitulace stavby'!E20="","",'Rekapitulace stavby'!E20)</f>
        <v>Ing. Patrik Salot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35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37" t="s">
        <v>3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9" t="s">
        <v>112</v>
      </c>
      <c r="E28" s="33"/>
      <c r="F28" s="33"/>
      <c r="G28" s="33"/>
      <c r="H28" s="33"/>
      <c r="I28" s="33"/>
      <c r="J28" s="33"/>
      <c r="K28" s="33"/>
      <c r="L28" s="33"/>
      <c r="M28" s="213">
        <f>N89</f>
        <v>0</v>
      </c>
      <c r="N28" s="203"/>
      <c r="O28" s="203"/>
      <c r="P28" s="203"/>
      <c r="Q28" s="33"/>
      <c r="R28" s="34"/>
    </row>
    <row r="29" spans="2:18" s="1" customFormat="1" ht="14.45" customHeight="1" x14ac:dyDescent="0.3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213">
        <f>N93</f>
        <v>0</v>
      </c>
      <c r="N29" s="203"/>
      <c r="O29" s="203"/>
      <c r="P29" s="203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0" t="s">
        <v>35</v>
      </c>
      <c r="E31" s="33"/>
      <c r="F31" s="33"/>
      <c r="G31" s="33"/>
      <c r="H31" s="33"/>
      <c r="I31" s="33"/>
      <c r="J31" s="33"/>
      <c r="K31" s="33"/>
      <c r="L31" s="33"/>
      <c r="M31" s="259">
        <f>ROUND(M28+M29,2)</f>
        <v>0</v>
      </c>
      <c r="N31" s="203"/>
      <c r="O31" s="203"/>
      <c r="P31" s="203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36</v>
      </c>
      <c r="E33" s="39" t="s">
        <v>37</v>
      </c>
      <c r="F33" s="40">
        <v>0.21</v>
      </c>
      <c r="G33" s="111" t="s">
        <v>38</v>
      </c>
      <c r="H33" s="257">
        <f>ROUND((SUM(BE93:BE94)+SUM(BE113:BE149)), 2)</f>
        <v>0</v>
      </c>
      <c r="I33" s="203"/>
      <c r="J33" s="203"/>
      <c r="K33" s="33"/>
      <c r="L33" s="33"/>
      <c r="M33" s="257">
        <f>ROUND(ROUND((SUM(BE93:BE94)+SUM(BE113:BE149)), 2)*F33, 2)</f>
        <v>0</v>
      </c>
      <c r="N33" s="203"/>
      <c r="O33" s="203"/>
      <c r="P33" s="203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39</v>
      </c>
      <c r="F34" s="40">
        <v>0.15</v>
      </c>
      <c r="G34" s="111" t="s">
        <v>38</v>
      </c>
      <c r="H34" s="257">
        <f>ROUND((SUM(BF93:BF94)+SUM(BF113:BF149)), 2)</f>
        <v>0</v>
      </c>
      <c r="I34" s="203"/>
      <c r="J34" s="203"/>
      <c r="K34" s="33"/>
      <c r="L34" s="33"/>
      <c r="M34" s="257">
        <f>ROUND(ROUND((SUM(BF93:BF94)+SUM(BF113:BF149)), 2)*F34, 2)</f>
        <v>0</v>
      </c>
      <c r="N34" s="203"/>
      <c r="O34" s="203"/>
      <c r="P34" s="203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0.21</v>
      </c>
      <c r="G35" s="111" t="s">
        <v>38</v>
      </c>
      <c r="H35" s="257">
        <f>ROUND((SUM(BG93:BG94)+SUM(BG113:BG149)), 2)</f>
        <v>0</v>
      </c>
      <c r="I35" s="203"/>
      <c r="J35" s="203"/>
      <c r="K35" s="33"/>
      <c r="L35" s="33"/>
      <c r="M35" s="257">
        <v>0</v>
      </c>
      <c r="N35" s="203"/>
      <c r="O35" s="203"/>
      <c r="P35" s="203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0.15</v>
      </c>
      <c r="G36" s="111" t="s">
        <v>38</v>
      </c>
      <c r="H36" s="257">
        <f>ROUND((SUM(BH93:BH94)+SUM(BH113:BH149)), 2)</f>
        <v>0</v>
      </c>
      <c r="I36" s="203"/>
      <c r="J36" s="203"/>
      <c r="K36" s="33"/>
      <c r="L36" s="33"/>
      <c r="M36" s="257">
        <v>0</v>
      </c>
      <c r="N36" s="203"/>
      <c r="O36" s="203"/>
      <c r="P36" s="203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42</v>
      </c>
      <c r="F37" s="40">
        <v>0</v>
      </c>
      <c r="G37" s="111" t="s">
        <v>38</v>
      </c>
      <c r="H37" s="257">
        <f>ROUND((SUM(BI93:BI94)+SUM(BI113:BI149)), 2)</f>
        <v>0</v>
      </c>
      <c r="I37" s="203"/>
      <c r="J37" s="203"/>
      <c r="K37" s="33"/>
      <c r="L37" s="33"/>
      <c r="M37" s="257">
        <v>0</v>
      </c>
      <c r="N37" s="203"/>
      <c r="O37" s="203"/>
      <c r="P37" s="203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2" t="s">
        <v>43</v>
      </c>
      <c r="E39" s="72"/>
      <c r="F39" s="72"/>
      <c r="G39" s="113" t="s">
        <v>44</v>
      </c>
      <c r="H39" s="114" t="s">
        <v>45</v>
      </c>
      <c r="I39" s="72"/>
      <c r="J39" s="72"/>
      <c r="K39" s="72"/>
      <c r="L39" s="258">
        <f>SUM(M31:M37)</f>
        <v>0</v>
      </c>
      <c r="M39" s="221"/>
      <c r="N39" s="221"/>
      <c r="O39" s="221"/>
      <c r="P39" s="22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ht="15" x14ac:dyDescent="0.3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ht="15" x14ac:dyDescent="0.3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ht="15" x14ac:dyDescent="0.3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18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18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18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18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18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18" s="1" customFormat="1" ht="15" x14ac:dyDescent="0.3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228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2" t="str">
        <f>F6</f>
        <v>Dětské hřiště č.5. MOb OSTRAVA-JIH, Hrabůvka</v>
      </c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33"/>
      <c r="R78" s="34"/>
    </row>
    <row r="79" spans="2:18" ht="30" customHeight="1" x14ac:dyDescent="0.3">
      <c r="B79" s="22"/>
      <c r="C79" s="29" t="s">
        <v>108</v>
      </c>
      <c r="D79" s="23"/>
      <c r="E79" s="23"/>
      <c r="F79" s="252" t="s">
        <v>184</v>
      </c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3"/>
      <c r="R79" s="24"/>
    </row>
    <row r="80" spans="2:18" s="1" customFormat="1" ht="36.950000000000003" customHeight="1" x14ac:dyDescent="0.3">
      <c r="B80" s="32"/>
      <c r="C80" s="66" t="s">
        <v>110</v>
      </c>
      <c r="D80" s="33"/>
      <c r="E80" s="33"/>
      <c r="F80" s="229" t="str">
        <f>F8</f>
        <v>01-2 - Vybavení hřiště</v>
      </c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>Hrabůvka</v>
      </c>
      <c r="G82" s="33"/>
      <c r="H82" s="33"/>
      <c r="I82" s="33"/>
      <c r="J82" s="33"/>
      <c r="K82" s="29" t="s">
        <v>22</v>
      </c>
      <c r="L82" s="33"/>
      <c r="M82" s="246">
        <f>IF(O10="","",O10)</f>
        <v>43794</v>
      </c>
      <c r="N82" s="203"/>
      <c r="O82" s="203"/>
      <c r="P82" s="203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Statutární město Ostrava,městský obvod Ostrava-Jih</v>
      </c>
      <c r="G84" s="33"/>
      <c r="H84" s="33"/>
      <c r="I84" s="33"/>
      <c r="J84" s="33"/>
      <c r="K84" s="29" t="s">
        <v>29</v>
      </c>
      <c r="L84" s="33"/>
      <c r="M84" s="235" t="str">
        <f>E19</f>
        <v>British Thovt (Czech Republic) s.r.o.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31</v>
      </c>
      <c r="L85" s="33"/>
      <c r="M85" s="235" t="str">
        <f>E22</f>
        <v>Ing. Patrik Salot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115</v>
      </c>
      <c r="D87" s="251"/>
      <c r="E87" s="251"/>
      <c r="F87" s="251"/>
      <c r="G87" s="251"/>
      <c r="H87" s="108"/>
      <c r="I87" s="108"/>
      <c r="J87" s="108"/>
      <c r="K87" s="108"/>
      <c r="L87" s="108"/>
      <c r="M87" s="108"/>
      <c r="N87" s="253" t="s">
        <v>116</v>
      </c>
      <c r="O87" s="203"/>
      <c r="P87" s="203"/>
      <c r="Q87" s="203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5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2">
        <f>N113</f>
        <v>0</v>
      </c>
      <c r="O89" s="203"/>
      <c r="P89" s="203"/>
      <c r="Q89" s="203"/>
      <c r="R89" s="34"/>
      <c r="AU89" s="18" t="s">
        <v>118</v>
      </c>
    </row>
    <row r="90" spans="2:47" s="7" customFormat="1" ht="24.95" customHeight="1" x14ac:dyDescent="0.3">
      <c r="B90" s="116"/>
      <c r="C90" s="117"/>
      <c r="D90" s="118" t="s">
        <v>186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N114</f>
        <v>0</v>
      </c>
      <c r="O90" s="255"/>
      <c r="P90" s="255"/>
      <c r="Q90" s="255"/>
      <c r="R90" s="119"/>
    </row>
    <row r="91" spans="2:47" s="10" customFormat="1" ht="19.899999999999999" customHeight="1" x14ac:dyDescent="0.3">
      <c r="B91" s="152"/>
      <c r="C91" s="95"/>
      <c r="D91" s="153" t="s">
        <v>188</v>
      </c>
      <c r="E91" s="95"/>
      <c r="F91" s="95"/>
      <c r="G91" s="95"/>
      <c r="H91" s="95"/>
      <c r="I91" s="95"/>
      <c r="J91" s="95"/>
      <c r="K91" s="95"/>
      <c r="L91" s="95"/>
      <c r="M91" s="95"/>
      <c r="N91" s="204">
        <f>N115</f>
        <v>0</v>
      </c>
      <c r="O91" s="205"/>
      <c r="P91" s="205"/>
      <c r="Q91" s="205"/>
      <c r="R91" s="154"/>
    </row>
    <row r="92" spans="2:47" s="1" customFormat="1" ht="21.75" customHeight="1" x14ac:dyDescent="0.3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</row>
    <row r="93" spans="2:47" s="1" customFormat="1" ht="29.25" customHeight="1" x14ac:dyDescent="0.3">
      <c r="B93" s="32"/>
      <c r="C93" s="115" t="s">
        <v>120</v>
      </c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56">
        <v>0</v>
      </c>
      <c r="O93" s="203"/>
      <c r="P93" s="203"/>
      <c r="Q93" s="203"/>
      <c r="R93" s="34"/>
      <c r="T93" s="120"/>
      <c r="U93" s="121" t="s">
        <v>36</v>
      </c>
    </row>
    <row r="94" spans="2:47" s="1" customFormat="1" ht="18" customHeight="1" x14ac:dyDescent="0.3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</row>
    <row r="95" spans="2:47" s="1" customFormat="1" ht="29.25" customHeight="1" x14ac:dyDescent="0.3">
      <c r="B95" s="32"/>
      <c r="C95" s="107" t="s">
        <v>105</v>
      </c>
      <c r="D95" s="108"/>
      <c r="E95" s="108"/>
      <c r="F95" s="108"/>
      <c r="G95" s="108"/>
      <c r="H95" s="108"/>
      <c r="I95" s="108"/>
      <c r="J95" s="108"/>
      <c r="K95" s="108"/>
      <c r="L95" s="217">
        <f>ROUND(SUM(N89+N93),2)</f>
        <v>0</v>
      </c>
      <c r="M95" s="251"/>
      <c r="N95" s="251"/>
      <c r="O95" s="251"/>
      <c r="P95" s="251"/>
      <c r="Q95" s="251"/>
      <c r="R95" s="34"/>
    </row>
    <row r="96" spans="2:47" s="1" customFormat="1" ht="6.95" customHeight="1" x14ac:dyDescent="0.3"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8"/>
    </row>
    <row r="100" spans="2:27" s="1" customFormat="1" ht="6.95" customHeight="1" x14ac:dyDescent="0.3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1"/>
    </row>
    <row r="101" spans="2:27" s="1" customFormat="1" ht="36.950000000000003" customHeight="1" x14ac:dyDescent="0.3">
      <c r="B101" s="32"/>
      <c r="C101" s="228" t="s">
        <v>121</v>
      </c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34"/>
    </row>
    <row r="102" spans="2:27" s="1" customFormat="1" ht="6.95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27" s="1" customFormat="1" ht="30" customHeight="1" x14ac:dyDescent="0.3">
      <c r="B103" s="32"/>
      <c r="C103" s="29" t="s">
        <v>15</v>
      </c>
      <c r="D103" s="33"/>
      <c r="E103" s="33"/>
      <c r="F103" s="252" t="str">
        <f>F6</f>
        <v>Dětské hřiště č.5. MOb OSTRAVA-JIH, Hrabůvka</v>
      </c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33"/>
      <c r="R103" s="34"/>
    </row>
    <row r="104" spans="2:27" ht="30" customHeight="1" x14ac:dyDescent="0.3">
      <c r="B104" s="22"/>
      <c r="C104" s="29" t="s">
        <v>108</v>
      </c>
      <c r="D104" s="23"/>
      <c r="E104" s="23"/>
      <c r="F104" s="252" t="s">
        <v>184</v>
      </c>
      <c r="G104" s="214"/>
      <c r="H104" s="214"/>
      <c r="I104" s="214"/>
      <c r="J104" s="214"/>
      <c r="K104" s="214"/>
      <c r="L104" s="214"/>
      <c r="M104" s="214"/>
      <c r="N104" s="214"/>
      <c r="O104" s="214"/>
      <c r="P104" s="214"/>
      <c r="Q104" s="23"/>
      <c r="R104" s="24"/>
    </row>
    <row r="105" spans="2:27" s="1" customFormat="1" ht="36.950000000000003" customHeight="1" x14ac:dyDescent="0.3">
      <c r="B105" s="32"/>
      <c r="C105" s="66" t="s">
        <v>110</v>
      </c>
      <c r="D105" s="33"/>
      <c r="E105" s="33"/>
      <c r="F105" s="229" t="str">
        <f>F8</f>
        <v>01-2 - Vybavení hřiště</v>
      </c>
      <c r="G105" s="203"/>
      <c r="H105" s="203"/>
      <c r="I105" s="203"/>
      <c r="J105" s="203"/>
      <c r="K105" s="203"/>
      <c r="L105" s="203"/>
      <c r="M105" s="203"/>
      <c r="N105" s="203"/>
      <c r="O105" s="203"/>
      <c r="P105" s="203"/>
      <c r="Q105" s="33"/>
      <c r="R105" s="34"/>
    </row>
    <row r="106" spans="2:27" s="1" customFormat="1" ht="6.95" customHeight="1" x14ac:dyDescent="0.3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7" s="1" customFormat="1" ht="18" customHeight="1" x14ac:dyDescent="0.3">
      <c r="B107" s="32"/>
      <c r="C107" s="29" t="s">
        <v>20</v>
      </c>
      <c r="D107" s="33"/>
      <c r="E107" s="33"/>
      <c r="F107" s="27" t="str">
        <f>F10</f>
        <v>Hrabůvka</v>
      </c>
      <c r="G107" s="33"/>
      <c r="H107" s="33"/>
      <c r="I107" s="33"/>
      <c r="J107" s="33"/>
      <c r="K107" s="29" t="s">
        <v>22</v>
      </c>
      <c r="L107" s="33"/>
      <c r="M107" s="246">
        <f>IF(O10="","",O10)</f>
        <v>43794</v>
      </c>
      <c r="N107" s="203"/>
      <c r="O107" s="203"/>
      <c r="P107" s="203"/>
      <c r="Q107" s="33"/>
      <c r="R107" s="34"/>
    </row>
    <row r="108" spans="2:27" s="1" customFormat="1" ht="6.95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7" s="1" customFormat="1" ht="15" x14ac:dyDescent="0.3">
      <c r="B109" s="32"/>
      <c r="C109" s="29" t="s">
        <v>23</v>
      </c>
      <c r="D109" s="33"/>
      <c r="E109" s="33"/>
      <c r="F109" s="27" t="str">
        <f>E13</f>
        <v>Statutární město Ostrava,městský obvod Ostrava-Jih</v>
      </c>
      <c r="G109" s="33"/>
      <c r="H109" s="33"/>
      <c r="I109" s="33"/>
      <c r="J109" s="33"/>
      <c r="K109" s="29" t="s">
        <v>29</v>
      </c>
      <c r="L109" s="33"/>
      <c r="M109" s="235" t="str">
        <f>E19</f>
        <v>British Thovt (Czech Republic) s.r.o.</v>
      </c>
      <c r="N109" s="203"/>
      <c r="O109" s="203"/>
      <c r="P109" s="203"/>
      <c r="Q109" s="203"/>
      <c r="R109" s="34"/>
    </row>
    <row r="110" spans="2:27" s="1" customFormat="1" ht="14.45" customHeight="1" x14ac:dyDescent="0.3">
      <c r="B110" s="32"/>
      <c r="C110" s="29" t="s">
        <v>27</v>
      </c>
      <c r="D110" s="33"/>
      <c r="E110" s="33"/>
      <c r="F110" s="27" t="str">
        <f>IF(E16="","",E16)</f>
        <v xml:space="preserve"> </v>
      </c>
      <c r="G110" s="33"/>
      <c r="H110" s="33"/>
      <c r="I110" s="33"/>
      <c r="J110" s="33"/>
      <c r="K110" s="29" t="s">
        <v>31</v>
      </c>
      <c r="L110" s="33"/>
      <c r="M110" s="235" t="str">
        <f>E22</f>
        <v>Ing. Patrik Salot</v>
      </c>
      <c r="N110" s="203"/>
      <c r="O110" s="203"/>
      <c r="P110" s="203"/>
      <c r="Q110" s="203"/>
      <c r="R110" s="34"/>
    </row>
    <row r="111" spans="2:27" s="1" customFormat="1" ht="10.35" customHeight="1" x14ac:dyDescent="0.3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7" s="8" customFormat="1" ht="29.25" customHeight="1" x14ac:dyDescent="0.3">
      <c r="B112" s="122"/>
      <c r="C112" s="123" t="s">
        <v>122</v>
      </c>
      <c r="D112" s="124" t="s">
        <v>123</v>
      </c>
      <c r="E112" s="124" t="s">
        <v>54</v>
      </c>
      <c r="F112" s="247" t="s">
        <v>124</v>
      </c>
      <c r="G112" s="248"/>
      <c r="H112" s="248"/>
      <c r="I112" s="248"/>
      <c r="J112" s="124" t="s">
        <v>125</v>
      </c>
      <c r="K112" s="124" t="s">
        <v>126</v>
      </c>
      <c r="L112" s="249" t="s">
        <v>127</v>
      </c>
      <c r="M112" s="248"/>
      <c r="N112" s="247" t="s">
        <v>116</v>
      </c>
      <c r="O112" s="248"/>
      <c r="P112" s="248"/>
      <c r="Q112" s="250"/>
      <c r="R112" s="125"/>
      <c r="T112" s="73" t="s">
        <v>128</v>
      </c>
      <c r="U112" s="74" t="s">
        <v>36</v>
      </c>
      <c r="V112" s="74" t="s">
        <v>129</v>
      </c>
      <c r="W112" s="74" t="s">
        <v>130</v>
      </c>
      <c r="X112" s="74" t="s">
        <v>131</v>
      </c>
      <c r="Y112" s="74" t="s">
        <v>132</v>
      </c>
      <c r="Z112" s="74" t="s">
        <v>133</v>
      </c>
      <c r="AA112" s="75" t="s">
        <v>134</v>
      </c>
    </row>
    <row r="113" spans="2:65" s="1" customFormat="1" ht="29.25" customHeight="1" x14ac:dyDescent="0.35">
      <c r="B113" s="32"/>
      <c r="C113" s="77" t="s">
        <v>112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38">
        <f>BK113</f>
        <v>0</v>
      </c>
      <c r="O113" s="239"/>
      <c r="P113" s="239"/>
      <c r="Q113" s="239"/>
      <c r="R113" s="34"/>
      <c r="T113" s="76"/>
      <c r="U113" s="48"/>
      <c r="V113" s="48"/>
      <c r="W113" s="126">
        <f>W114</f>
        <v>0</v>
      </c>
      <c r="X113" s="48"/>
      <c r="Y113" s="126">
        <f>Y114</f>
        <v>0</v>
      </c>
      <c r="Z113" s="48"/>
      <c r="AA113" s="127">
        <f>AA114</f>
        <v>0</v>
      </c>
      <c r="AT113" s="18" t="s">
        <v>71</v>
      </c>
      <c r="AU113" s="18" t="s">
        <v>118</v>
      </c>
      <c r="BK113" s="128">
        <f>BK114</f>
        <v>0</v>
      </c>
    </row>
    <row r="114" spans="2:65" s="9" customFormat="1" ht="37.35" customHeight="1" x14ac:dyDescent="0.35">
      <c r="B114" s="129"/>
      <c r="C114" s="130"/>
      <c r="D114" s="131" t="s">
        <v>186</v>
      </c>
      <c r="E114" s="131"/>
      <c r="F114" s="131"/>
      <c r="G114" s="131"/>
      <c r="H114" s="131"/>
      <c r="I114" s="131"/>
      <c r="J114" s="131"/>
      <c r="K114" s="131"/>
      <c r="L114" s="131"/>
      <c r="M114" s="131"/>
      <c r="N114" s="265">
        <f>BK114</f>
        <v>0</v>
      </c>
      <c r="O114" s="254"/>
      <c r="P114" s="254"/>
      <c r="Q114" s="254"/>
      <c r="R114" s="132"/>
      <c r="T114" s="133"/>
      <c r="U114" s="130"/>
      <c r="V114" s="130"/>
      <c r="W114" s="134">
        <f>W115</f>
        <v>0</v>
      </c>
      <c r="X114" s="130"/>
      <c r="Y114" s="134">
        <f>Y115</f>
        <v>0</v>
      </c>
      <c r="Z114" s="130"/>
      <c r="AA114" s="135">
        <f>AA115</f>
        <v>0</v>
      </c>
      <c r="AR114" s="136" t="s">
        <v>79</v>
      </c>
      <c r="AT114" s="137" t="s">
        <v>71</v>
      </c>
      <c r="AU114" s="137" t="s">
        <v>72</v>
      </c>
      <c r="AY114" s="136" t="s">
        <v>136</v>
      </c>
      <c r="BK114" s="138">
        <f>BK115</f>
        <v>0</v>
      </c>
    </row>
    <row r="115" spans="2:65" s="9" customFormat="1" ht="19.899999999999999" customHeight="1" x14ac:dyDescent="0.3">
      <c r="B115" s="129"/>
      <c r="C115" s="130"/>
      <c r="D115" s="155" t="s">
        <v>867</v>
      </c>
      <c r="E115" s="155"/>
      <c r="F115" s="155"/>
      <c r="G115" s="155"/>
      <c r="H115" s="155"/>
      <c r="I115" s="155"/>
      <c r="J115" s="155"/>
      <c r="K115" s="155"/>
      <c r="L115" s="155"/>
      <c r="M115" s="155"/>
      <c r="N115" s="266">
        <f>BK115</f>
        <v>0</v>
      </c>
      <c r="O115" s="267"/>
      <c r="P115" s="267"/>
      <c r="Q115" s="267"/>
      <c r="R115" s="132"/>
      <c r="T115" s="133"/>
      <c r="U115" s="130"/>
      <c r="V115" s="130"/>
      <c r="W115" s="134">
        <f>SUM(W116:W149)</f>
        <v>0</v>
      </c>
      <c r="X115" s="130"/>
      <c r="Y115" s="134">
        <f>SUM(Y116:Y149)</f>
        <v>0</v>
      </c>
      <c r="Z115" s="130"/>
      <c r="AA115" s="135">
        <f>SUM(AA116:AA149)</f>
        <v>0</v>
      </c>
      <c r="AR115" s="136" t="s">
        <v>79</v>
      </c>
      <c r="AT115" s="137" t="s">
        <v>71</v>
      </c>
      <c r="AU115" s="137" t="s">
        <v>79</v>
      </c>
      <c r="AY115" s="136" t="s">
        <v>136</v>
      </c>
      <c r="BK115" s="138">
        <f>SUM(BK116:BK149)</f>
        <v>0</v>
      </c>
    </row>
    <row r="116" spans="2:65" s="1" customFormat="1" ht="22.5" customHeight="1" x14ac:dyDescent="0.3">
      <c r="B116" s="139"/>
      <c r="C116" s="188" t="s">
        <v>79</v>
      </c>
      <c r="D116" s="188" t="s">
        <v>365</v>
      </c>
      <c r="E116" s="189" t="s">
        <v>866</v>
      </c>
      <c r="F116" s="271" t="s">
        <v>903</v>
      </c>
      <c r="G116" s="272"/>
      <c r="H116" s="272"/>
      <c r="I116" s="272"/>
      <c r="J116" s="190" t="s">
        <v>255</v>
      </c>
      <c r="K116" s="191">
        <v>1</v>
      </c>
      <c r="L116" s="273">
        <v>0</v>
      </c>
      <c r="M116" s="272"/>
      <c r="N116" s="273">
        <f t="shared" ref="N116:N149" si="0">ROUND(L116*K116,2)</f>
        <v>0</v>
      </c>
      <c r="O116" s="244"/>
      <c r="P116" s="244"/>
      <c r="Q116" s="244"/>
      <c r="R116" s="144"/>
      <c r="T116" s="145" t="s">
        <v>3</v>
      </c>
      <c r="U116" s="41" t="s">
        <v>37</v>
      </c>
      <c r="V116" s="146">
        <v>0</v>
      </c>
      <c r="W116" s="146">
        <f t="shared" ref="W116:W149" si="1">V116*K116</f>
        <v>0</v>
      </c>
      <c r="X116" s="146">
        <v>0</v>
      </c>
      <c r="Y116" s="146">
        <f t="shared" ref="Y116:Y149" si="2">X116*K116</f>
        <v>0</v>
      </c>
      <c r="Z116" s="146">
        <v>0</v>
      </c>
      <c r="AA116" s="147">
        <f t="shared" ref="AA116:AA149" si="3">Z116*K116</f>
        <v>0</v>
      </c>
      <c r="AR116" s="18" t="s">
        <v>164</v>
      </c>
      <c r="AT116" s="18" t="s">
        <v>365</v>
      </c>
      <c r="AU116" s="18" t="s">
        <v>82</v>
      </c>
      <c r="AY116" s="18" t="s">
        <v>136</v>
      </c>
      <c r="BE116" s="148">
        <f t="shared" ref="BE116:BE149" si="4">IF(U116="základní",N116,0)</f>
        <v>0</v>
      </c>
      <c r="BF116" s="148">
        <f t="shared" ref="BF116:BF149" si="5">IF(U116="snížená",N116,0)</f>
        <v>0</v>
      </c>
      <c r="BG116" s="148">
        <f t="shared" ref="BG116:BG149" si="6">IF(U116="zákl. přenesená",N116,0)</f>
        <v>0</v>
      </c>
      <c r="BH116" s="148">
        <f t="shared" ref="BH116:BH149" si="7">IF(U116="sníž. přenesená",N116,0)</f>
        <v>0</v>
      </c>
      <c r="BI116" s="148">
        <f t="shared" ref="BI116:BI149" si="8">IF(U116="nulová",N116,0)</f>
        <v>0</v>
      </c>
      <c r="BJ116" s="18" t="s">
        <v>79</v>
      </c>
      <c r="BK116" s="148">
        <f t="shared" ref="BK116:BK149" si="9">ROUND(L116*K116,2)</f>
        <v>0</v>
      </c>
      <c r="BL116" s="18" t="s">
        <v>149</v>
      </c>
      <c r="BM116" s="18" t="s">
        <v>508</v>
      </c>
    </row>
    <row r="117" spans="2:65" s="1" customFormat="1" ht="22.5" customHeight="1" x14ac:dyDescent="0.3">
      <c r="B117" s="139"/>
      <c r="C117" s="140" t="s">
        <v>82</v>
      </c>
      <c r="D117" s="140" t="s">
        <v>137</v>
      </c>
      <c r="E117" s="141" t="s">
        <v>84</v>
      </c>
      <c r="F117" s="243" t="s">
        <v>509</v>
      </c>
      <c r="G117" s="244"/>
      <c r="H117" s="244"/>
      <c r="I117" s="244"/>
      <c r="J117" s="142" t="s">
        <v>255</v>
      </c>
      <c r="K117" s="143">
        <v>1</v>
      </c>
      <c r="L117" s="245">
        <v>0</v>
      </c>
      <c r="M117" s="244"/>
      <c r="N117" s="245">
        <f t="shared" si="0"/>
        <v>0</v>
      </c>
      <c r="O117" s="244"/>
      <c r="P117" s="244"/>
      <c r="Q117" s="244"/>
      <c r="R117" s="144"/>
      <c r="T117" s="145" t="s">
        <v>3</v>
      </c>
      <c r="U117" s="41" t="s">
        <v>37</v>
      </c>
      <c r="V117" s="146">
        <v>0</v>
      </c>
      <c r="W117" s="146">
        <f t="shared" si="1"/>
        <v>0</v>
      </c>
      <c r="X117" s="146">
        <v>0</v>
      </c>
      <c r="Y117" s="146">
        <f t="shared" si="2"/>
        <v>0</v>
      </c>
      <c r="Z117" s="146">
        <v>0</v>
      </c>
      <c r="AA117" s="147">
        <f t="shared" si="3"/>
        <v>0</v>
      </c>
      <c r="AR117" s="18" t="s">
        <v>149</v>
      </c>
      <c r="AT117" s="18" t="s">
        <v>137</v>
      </c>
      <c r="AU117" s="18" t="s">
        <v>82</v>
      </c>
      <c r="AY117" s="18" t="s">
        <v>136</v>
      </c>
      <c r="BE117" s="148">
        <f t="shared" si="4"/>
        <v>0</v>
      </c>
      <c r="BF117" s="148">
        <f t="shared" si="5"/>
        <v>0</v>
      </c>
      <c r="BG117" s="148">
        <f t="shared" si="6"/>
        <v>0</v>
      </c>
      <c r="BH117" s="148">
        <f t="shared" si="7"/>
        <v>0</v>
      </c>
      <c r="BI117" s="148">
        <f t="shared" si="8"/>
        <v>0</v>
      </c>
      <c r="BJ117" s="18" t="s">
        <v>79</v>
      </c>
      <c r="BK117" s="148">
        <f t="shared" si="9"/>
        <v>0</v>
      </c>
      <c r="BL117" s="18" t="s">
        <v>149</v>
      </c>
      <c r="BM117" s="18" t="s">
        <v>510</v>
      </c>
    </row>
    <row r="118" spans="2:65" s="1" customFormat="1" ht="22.5" customHeight="1" x14ac:dyDescent="0.3">
      <c r="B118" s="139"/>
      <c r="C118" s="188" t="s">
        <v>145</v>
      </c>
      <c r="D118" s="188" t="s">
        <v>365</v>
      </c>
      <c r="E118" s="189" t="s">
        <v>868</v>
      </c>
      <c r="F118" s="271" t="s">
        <v>874</v>
      </c>
      <c r="G118" s="272"/>
      <c r="H118" s="272"/>
      <c r="I118" s="272"/>
      <c r="J118" s="190" t="s">
        <v>255</v>
      </c>
      <c r="K118" s="191">
        <v>1</v>
      </c>
      <c r="L118" s="273">
        <v>0</v>
      </c>
      <c r="M118" s="272"/>
      <c r="N118" s="273">
        <f t="shared" si="0"/>
        <v>0</v>
      </c>
      <c r="O118" s="244"/>
      <c r="P118" s="244"/>
      <c r="Q118" s="244"/>
      <c r="R118" s="144"/>
      <c r="T118" s="145" t="s">
        <v>3</v>
      </c>
      <c r="U118" s="41" t="s">
        <v>37</v>
      </c>
      <c r="V118" s="146">
        <v>0</v>
      </c>
      <c r="W118" s="146">
        <f t="shared" si="1"/>
        <v>0</v>
      </c>
      <c r="X118" s="146">
        <v>0</v>
      </c>
      <c r="Y118" s="146">
        <f t="shared" si="2"/>
        <v>0</v>
      </c>
      <c r="Z118" s="146">
        <v>0</v>
      </c>
      <c r="AA118" s="147">
        <f t="shared" si="3"/>
        <v>0</v>
      </c>
      <c r="AR118" s="18" t="s">
        <v>164</v>
      </c>
      <c r="AT118" s="18" t="s">
        <v>365</v>
      </c>
      <c r="AU118" s="18" t="s">
        <v>82</v>
      </c>
      <c r="AY118" s="18" t="s">
        <v>136</v>
      </c>
      <c r="BE118" s="148">
        <f t="shared" si="4"/>
        <v>0</v>
      </c>
      <c r="BF118" s="148">
        <f t="shared" si="5"/>
        <v>0</v>
      </c>
      <c r="BG118" s="148">
        <f t="shared" si="6"/>
        <v>0</v>
      </c>
      <c r="BH118" s="148">
        <f t="shared" si="7"/>
        <v>0</v>
      </c>
      <c r="BI118" s="148">
        <f t="shared" si="8"/>
        <v>0</v>
      </c>
      <c r="BJ118" s="18" t="s">
        <v>79</v>
      </c>
      <c r="BK118" s="148">
        <f t="shared" si="9"/>
        <v>0</v>
      </c>
      <c r="BL118" s="18" t="s">
        <v>149</v>
      </c>
      <c r="BM118" s="18" t="s">
        <v>511</v>
      </c>
    </row>
    <row r="119" spans="2:65" s="1" customFormat="1" ht="22.5" customHeight="1" x14ac:dyDescent="0.3">
      <c r="B119" s="139"/>
      <c r="C119" s="140" t="s">
        <v>149</v>
      </c>
      <c r="D119" s="140" t="s">
        <v>137</v>
      </c>
      <c r="E119" s="141" t="s">
        <v>96</v>
      </c>
      <c r="F119" s="243" t="s">
        <v>509</v>
      </c>
      <c r="G119" s="244"/>
      <c r="H119" s="244"/>
      <c r="I119" s="244"/>
      <c r="J119" s="142" t="s">
        <v>255</v>
      </c>
      <c r="K119" s="143">
        <v>1</v>
      </c>
      <c r="L119" s="245">
        <v>0</v>
      </c>
      <c r="M119" s="244"/>
      <c r="N119" s="245">
        <f t="shared" si="0"/>
        <v>0</v>
      </c>
      <c r="O119" s="244"/>
      <c r="P119" s="244"/>
      <c r="Q119" s="244"/>
      <c r="R119" s="144"/>
      <c r="T119" s="145" t="s">
        <v>3</v>
      </c>
      <c r="U119" s="41" t="s">
        <v>37</v>
      </c>
      <c r="V119" s="146">
        <v>0</v>
      </c>
      <c r="W119" s="146">
        <f t="shared" si="1"/>
        <v>0</v>
      </c>
      <c r="X119" s="146">
        <v>0</v>
      </c>
      <c r="Y119" s="146">
        <f t="shared" si="2"/>
        <v>0</v>
      </c>
      <c r="Z119" s="146">
        <v>0</v>
      </c>
      <c r="AA119" s="147">
        <f t="shared" si="3"/>
        <v>0</v>
      </c>
      <c r="AR119" s="18" t="s">
        <v>149</v>
      </c>
      <c r="AT119" s="18" t="s">
        <v>137</v>
      </c>
      <c r="AU119" s="18" t="s">
        <v>82</v>
      </c>
      <c r="AY119" s="18" t="s">
        <v>136</v>
      </c>
      <c r="BE119" s="148">
        <f t="shared" si="4"/>
        <v>0</v>
      </c>
      <c r="BF119" s="148">
        <f t="shared" si="5"/>
        <v>0</v>
      </c>
      <c r="BG119" s="148">
        <f t="shared" si="6"/>
        <v>0</v>
      </c>
      <c r="BH119" s="148">
        <f t="shared" si="7"/>
        <v>0</v>
      </c>
      <c r="BI119" s="148">
        <f t="shared" si="8"/>
        <v>0</v>
      </c>
      <c r="BJ119" s="18" t="s">
        <v>79</v>
      </c>
      <c r="BK119" s="148">
        <f t="shared" si="9"/>
        <v>0</v>
      </c>
      <c r="BL119" s="18" t="s">
        <v>149</v>
      </c>
      <c r="BM119" s="18" t="s">
        <v>512</v>
      </c>
    </row>
    <row r="120" spans="2:65" s="1" customFormat="1" ht="22.5" customHeight="1" x14ac:dyDescent="0.3">
      <c r="B120" s="139"/>
      <c r="C120" s="188" t="s">
        <v>135</v>
      </c>
      <c r="D120" s="188" t="s">
        <v>365</v>
      </c>
      <c r="E120" s="189" t="s">
        <v>869</v>
      </c>
      <c r="F120" s="271" t="s">
        <v>878</v>
      </c>
      <c r="G120" s="272"/>
      <c r="H120" s="272"/>
      <c r="I120" s="272"/>
      <c r="J120" s="190" t="s">
        <v>255</v>
      </c>
      <c r="K120" s="191">
        <v>1</v>
      </c>
      <c r="L120" s="273">
        <v>0</v>
      </c>
      <c r="M120" s="272"/>
      <c r="N120" s="273">
        <f t="shared" si="0"/>
        <v>0</v>
      </c>
      <c r="O120" s="244"/>
      <c r="P120" s="244"/>
      <c r="Q120" s="244"/>
      <c r="R120" s="144"/>
      <c r="T120" s="145" t="s">
        <v>3</v>
      </c>
      <c r="U120" s="41" t="s">
        <v>37</v>
      </c>
      <c r="V120" s="146">
        <v>0</v>
      </c>
      <c r="W120" s="146">
        <f t="shared" si="1"/>
        <v>0</v>
      </c>
      <c r="X120" s="146">
        <v>0</v>
      </c>
      <c r="Y120" s="146">
        <f t="shared" si="2"/>
        <v>0</v>
      </c>
      <c r="Z120" s="146">
        <v>0</v>
      </c>
      <c r="AA120" s="147">
        <f t="shared" si="3"/>
        <v>0</v>
      </c>
      <c r="AR120" s="18" t="s">
        <v>164</v>
      </c>
      <c r="AT120" s="18" t="s">
        <v>365</v>
      </c>
      <c r="AU120" s="18" t="s">
        <v>82</v>
      </c>
      <c r="AY120" s="18" t="s">
        <v>136</v>
      </c>
      <c r="BE120" s="148">
        <f t="shared" si="4"/>
        <v>0</v>
      </c>
      <c r="BF120" s="148">
        <f t="shared" si="5"/>
        <v>0</v>
      </c>
      <c r="BG120" s="148">
        <f t="shared" si="6"/>
        <v>0</v>
      </c>
      <c r="BH120" s="148">
        <f t="shared" si="7"/>
        <v>0</v>
      </c>
      <c r="BI120" s="148">
        <f t="shared" si="8"/>
        <v>0</v>
      </c>
      <c r="BJ120" s="18" t="s">
        <v>79</v>
      </c>
      <c r="BK120" s="148">
        <f t="shared" si="9"/>
        <v>0</v>
      </c>
      <c r="BL120" s="18" t="s">
        <v>149</v>
      </c>
      <c r="BM120" s="18" t="s">
        <v>513</v>
      </c>
    </row>
    <row r="121" spans="2:65" s="1" customFormat="1" ht="22.5" customHeight="1" x14ac:dyDescent="0.3">
      <c r="B121" s="139"/>
      <c r="C121" s="140" t="s">
        <v>156</v>
      </c>
      <c r="D121" s="140" t="s">
        <v>137</v>
      </c>
      <c r="E121" s="141" t="s">
        <v>870</v>
      </c>
      <c r="F121" s="243" t="s">
        <v>509</v>
      </c>
      <c r="G121" s="244"/>
      <c r="H121" s="244"/>
      <c r="I121" s="244"/>
      <c r="J121" s="142" t="s">
        <v>255</v>
      </c>
      <c r="K121" s="143">
        <v>1</v>
      </c>
      <c r="L121" s="245">
        <v>0</v>
      </c>
      <c r="M121" s="244"/>
      <c r="N121" s="245">
        <f t="shared" si="0"/>
        <v>0</v>
      </c>
      <c r="O121" s="244"/>
      <c r="P121" s="244"/>
      <c r="Q121" s="244"/>
      <c r="R121" s="144"/>
      <c r="T121" s="145" t="s">
        <v>3</v>
      </c>
      <c r="U121" s="41" t="s">
        <v>37</v>
      </c>
      <c r="V121" s="146">
        <v>0</v>
      </c>
      <c r="W121" s="146">
        <f t="shared" si="1"/>
        <v>0</v>
      </c>
      <c r="X121" s="146">
        <v>0</v>
      </c>
      <c r="Y121" s="146">
        <f t="shared" si="2"/>
        <v>0</v>
      </c>
      <c r="Z121" s="146">
        <v>0</v>
      </c>
      <c r="AA121" s="147">
        <f t="shared" si="3"/>
        <v>0</v>
      </c>
      <c r="AR121" s="18" t="s">
        <v>149</v>
      </c>
      <c r="AT121" s="18" t="s">
        <v>137</v>
      </c>
      <c r="AU121" s="18" t="s">
        <v>82</v>
      </c>
      <c r="AY121" s="18" t="s">
        <v>136</v>
      </c>
      <c r="BE121" s="148">
        <f t="shared" si="4"/>
        <v>0</v>
      </c>
      <c r="BF121" s="148">
        <f t="shared" si="5"/>
        <v>0</v>
      </c>
      <c r="BG121" s="148">
        <f t="shared" si="6"/>
        <v>0</v>
      </c>
      <c r="BH121" s="148">
        <f t="shared" si="7"/>
        <v>0</v>
      </c>
      <c r="BI121" s="148">
        <f t="shared" si="8"/>
        <v>0</v>
      </c>
      <c r="BJ121" s="18" t="s">
        <v>79</v>
      </c>
      <c r="BK121" s="148">
        <f t="shared" si="9"/>
        <v>0</v>
      </c>
      <c r="BL121" s="18" t="s">
        <v>149</v>
      </c>
      <c r="BM121" s="18" t="s">
        <v>514</v>
      </c>
    </row>
    <row r="122" spans="2:65" s="1" customFormat="1" ht="22.5" customHeight="1" x14ac:dyDescent="0.3">
      <c r="B122" s="139"/>
      <c r="C122" s="188" t="s">
        <v>160</v>
      </c>
      <c r="D122" s="188" t="s">
        <v>365</v>
      </c>
      <c r="E122" s="189" t="s">
        <v>871</v>
      </c>
      <c r="F122" s="271" t="s">
        <v>880</v>
      </c>
      <c r="G122" s="272"/>
      <c r="H122" s="272"/>
      <c r="I122" s="272"/>
      <c r="J122" s="190" t="s">
        <v>255</v>
      </c>
      <c r="K122" s="191">
        <v>1</v>
      </c>
      <c r="L122" s="273">
        <v>0</v>
      </c>
      <c r="M122" s="272"/>
      <c r="N122" s="273">
        <f t="shared" si="0"/>
        <v>0</v>
      </c>
      <c r="O122" s="244"/>
      <c r="P122" s="244"/>
      <c r="Q122" s="244"/>
      <c r="R122" s="144"/>
      <c r="T122" s="145" t="s">
        <v>3</v>
      </c>
      <c r="U122" s="41" t="s">
        <v>37</v>
      </c>
      <c r="V122" s="146">
        <v>0</v>
      </c>
      <c r="W122" s="146">
        <f t="shared" si="1"/>
        <v>0</v>
      </c>
      <c r="X122" s="146">
        <v>0</v>
      </c>
      <c r="Y122" s="146">
        <f t="shared" si="2"/>
        <v>0</v>
      </c>
      <c r="Z122" s="146">
        <v>0</v>
      </c>
      <c r="AA122" s="147">
        <f t="shared" si="3"/>
        <v>0</v>
      </c>
      <c r="AR122" s="18" t="s">
        <v>164</v>
      </c>
      <c r="AT122" s="18" t="s">
        <v>365</v>
      </c>
      <c r="AU122" s="18" t="s">
        <v>82</v>
      </c>
      <c r="AY122" s="18" t="s">
        <v>136</v>
      </c>
      <c r="BE122" s="148">
        <f t="shared" si="4"/>
        <v>0</v>
      </c>
      <c r="BF122" s="148">
        <f t="shared" si="5"/>
        <v>0</v>
      </c>
      <c r="BG122" s="148">
        <f t="shared" si="6"/>
        <v>0</v>
      </c>
      <c r="BH122" s="148">
        <f t="shared" si="7"/>
        <v>0</v>
      </c>
      <c r="BI122" s="148">
        <f t="shared" si="8"/>
        <v>0</v>
      </c>
      <c r="BJ122" s="18" t="s">
        <v>79</v>
      </c>
      <c r="BK122" s="148">
        <f t="shared" si="9"/>
        <v>0</v>
      </c>
      <c r="BL122" s="18" t="s">
        <v>149</v>
      </c>
      <c r="BM122" s="18" t="s">
        <v>515</v>
      </c>
    </row>
    <row r="123" spans="2:65" s="1" customFormat="1" ht="22.5" customHeight="1" x14ac:dyDescent="0.3">
      <c r="B123" s="139"/>
      <c r="C123" s="140" t="s">
        <v>164</v>
      </c>
      <c r="D123" s="140" t="s">
        <v>137</v>
      </c>
      <c r="E123" s="141" t="s">
        <v>872</v>
      </c>
      <c r="F123" s="243" t="s">
        <v>509</v>
      </c>
      <c r="G123" s="244"/>
      <c r="H123" s="244"/>
      <c r="I123" s="244"/>
      <c r="J123" s="142" t="s">
        <v>255</v>
      </c>
      <c r="K123" s="143">
        <v>1</v>
      </c>
      <c r="L123" s="245">
        <v>0</v>
      </c>
      <c r="M123" s="244"/>
      <c r="N123" s="245">
        <f t="shared" si="0"/>
        <v>0</v>
      </c>
      <c r="O123" s="244"/>
      <c r="P123" s="244"/>
      <c r="Q123" s="244"/>
      <c r="R123" s="144"/>
      <c r="T123" s="145" t="s">
        <v>3</v>
      </c>
      <c r="U123" s="41" t="s">
        <v>37</v>
      </c>
      <c r="V123" s="146">
        <v>0</v>
      </c>
      <c r="W123" s="146">
        <f t="shared" si="1"/>
        <v>0</v>
      </c>
      <c r="X123" s="146">
        <v>0</v>
      </c>
      <c r="Y123" s="146">
        <f t="shared" si="2"/>
        <v>0</v>
      </c>
      <c r="Z123" s="146">
        <v>0</v>
      </c>
      <c r="AA123" s="147">
        <f t="shared" si="3"/>
        <v>0</v>
      </c>
      <c r="AR123" s="18" t="s">
        <v>149</v>
      </c>
      <c r="AT123" s="18" t="s">
        <v>137</v>
      </c>
      <c r="AU123" s="18" t="s">
        <v>82</v>
      </c>
      <c r="AY123" s="18" t="s">
        <v>136</v>
      </c>
      <c r="BE123" s="148">
        <f t="shared" si="4"/>
        <v>0</v>
      </c>
      <c r="BF123" s="148">
        <f t="shared" si="5"/>
        <v>0</v>
      </c>
      <c r="BG123" s="148">
        <f t="shared" si="6"/>
        <v>0</v>
      </c>
      <c r="BH123" s="148">
        <f t="shared" si="7"/>
        <v>0</v>
      </c>
      <c r="BI123" s="148">
        <f t="shared" si="8"/>
        <v>0</v>
      </c>
      <c r="BJ123" s="18" t="s">
        <v>79</v>
      </c>
      <c r="BK123" s="148">
        <f t="shared" si="9"/>
        <v>0</v>
      </c>
      <c r="BL123" s="18" t="s">
        <v>149</v>
      </c>
      <c r="BM123" s="18" t="s">
        <v>516</v>
      </c>
    </row>
    <row r="124" spans="2:65" s="1" customFormat="1" ht="22.5" customHeight="1" x14ac:dyDescent="0.3">
      <c r="B124" s="139"/>
      <c r="C124" s="188" t="s">
        <v>168</v>
      </c>
      <c r="D124" s="188" t="s">
        <v>365</v>
      </c>
      <c r="E124" s="189" t="s">
        <v>873</v>
      </c>
      <c r="F124" s="271" t="s">
        <v>883</v>
      </c>
      <c r="G124" s="272"/>
      <c r="H124" s="272"/>
      <c r="I124" s="272"/>
      <c r="J124" s="190" t="s">
        <v>255</v>
      </c>
      <c r="K124" s="191">
        <v>1</v>
      </c>
      <c r="L124" s="273">
        <v>0</v>
      </c>
      <c r="M124" s="272"/>
      <c r="N124" s="273">
        <f t="shared" si="0"/>
        <v>0</v>
      </c>
      <c r="O124" s="244"/>
      <c r="P124" s="244"/>
      <c r="Q124" s="244"/>
      <c r="R124" s="144"/>
      <c r="T124" s="145" t="s">
        <v>3</v>
      </c>
      <c r="U124" s="41" t="s">
        <v>37</v>
      </c>
      <c r="V124" s="146">
        <v>0</v>
      </c>
      <c r="W124" s="146">
        <f t="shared" si="1"/>
        <v>0</v>
      </c>
      <c r="X124" s="146">
        <v>0</v>
      </c>
      <c r="Y124" s="146">
        <f t="shared" si="2"/>
        <v>0</v>
      </c>
      <c r="Z124" s="146">
        <v>0</v>
      </c>
      <c r="AA124" s="147">
        <f t="shared" si="3"/>
        <v>0</v>
      </c>
      <c r="AR124" s="18" t="s">
        <v>164</v>
      </c>
      <c r="AT124" s="18" t="s">
        <v>365</v>
      </c>
      <c r="AU124" s="18" t="s">
        <v>82</v>
      </c>
      <c r="AY124" s="18" t="s">
        <v>136</v>
      </c>
      <c r="BE124" s="148">
        <f t="shared" si="4"/>
        <v>0</v>
      </c>
      <c r="BF124" s="148">
        <f t="shared" si="5"/>
        <v>0</v>
      </c>
      <c r="BG124" s="148">
        <f t="shared" si="6"/>
        <v>0</v>
      </c>
      <c r="BH124" s="148">
        <f t="shared" si="7"/>
        <v>0</v>
      </c>
      <c r="BI124" s="148">
        <f t="shared" si="8"/>
        <v>0</v>
      </c>
      <c r="BJ124" s="18" t="s">
        <v>79</v>
      </c>
      <c r="BK124" s="148">
        <f t="shared" si="9"/>
        <v>0</v>
      </c>
      <c r="BL124" s="18" t="s">
        <v>149</v>
      </c>
      <c r="BM124" s="18" t="s">
        <v>517</v>
      </c>
    </row>
    <row r="125" spans="2:65" s="1" customFormat="1" ht="22.5" customHeight="1" x14ac:dyDescent="0.3">
      <c r="B125" s="139"/>
      <c r="C125" s="140" t="s">
        <v>172</v>
      </c>
      <c r="D125" s="140" t="s">
        <v>137</v>
      </c>
      <c r="E125" s="141" t="s">
        <v>875</v>
      </c>
      <c r="F125" s="243" t="s">
        <v>509</v>
      </c>
      <c r="G125" s="244"/>
      <c r="H125" s="244"/>
      <c r="I125" s="244"/>
      <c r="J125" s="142" t="s">
        <v>255</v>
      </c>
      <c r="K125" s="143">
        <v>1</v>
      </c>
      <c r="L125" s="245">
        <v>0</v>
      </c>
      <c r="M125" s="244"/>
      <c r="N125" s="245">
        <f t="shared" si="0"/>
        <v>0</v>
      </c>
      <c r="O125" s="244"/>
      <c r="P125" s="244"/>
      <c r="Q125" s="244"/>
      <c r="R125" s="144"/>
      <c r="T125" s="145" t="s">
        <v>3</v>
      </c>
      <c r="U125" s="41" t="s">
        <v>37</v>
      </c>
      <c r="V125" s="146">
        <v>0</v>
      </c>
      <c r="W125" s="146">
        <f t="shared" si="1"/>
        <v>0</v>
      </c>
      <c r="X125" s="146">
        <v>0</v>
      </c>
      <c r="Y125" s="146">
        <f t="shared" si="2"/>
        <v>0</v>
      </c>
      <c r="Z125" s="146">
        <v>0</v>
      </c>
      <c r="AA125" s="147">
        <f t="shared" si="3"/>
        <v>0</v>
      </c>
      <c r="AR125" s="18" t="s">
        <v>149</v>
      </c>
      <c r="AT125" s="18" t="s">
        <v>137</v>
      </c>
      <c r="AU125" s="18" t="s">
        <v>82</v>
      </c>
      <c r="AY125" s="18" t="s">
        <v>136</v>
      </c>
      <c r="BE125" s="148">
        <f t="shared" si="4"/>
        <v>0</v>
      </c>
      <c r="BF125" s="148">
        <f t="shared" si="5"/>
        <v>0</v>
      </c>
      <c r="BG125" s="148">
        <f t="shared" si="6"/>
        <v>0</v>
      </c>
      <c r="BH125" s="148">
        <f t="shared" si="7"/>
        <v>0</v>
      </c>
      <c r="BI125" s="148">
        <f t="shared" si="8"/>
        <v>0</v>
      </c>
      <c r="BJ125" s="18" t="s">
        <v>79</v>
      </c>
      <c r="BK125" s="148">
        <f t="shared" si="9"/>
        <v>0</v>
      </c>
      <c r="BL125" s="18" t="s">
        <v>149</v>
      </c>
      <c r="BM125" s="18" t="s">
        <v>518</v>
      </c>
    </row>
    <row r="126" spans="2:65" s="1" customFormat="1" ht="22.5" customHeight="1" x14ac:dyDescent="0.3">
      <c r="B126" s="139"/>
      <c r="C126" s="188" t="s">
        <v>176</v>
      </c>
      <c r="D126" s="188" t="s">
        <v>365</v>
      </c>
      <c r="E126" s="189" t="s">
        <v>876</v>
      </c>
      <c r="F126" s="271" t="s">
        <v>904</v>
      </c>
      <c r="G126" s="272"/>
      <c r="H126" s="272"/>
      <c r="I126" s="272"/>
      <c r="J126" s="190" t="s">
        <v>255</v>
      </c>
      <c r="K126" s="191">
        <v>2</v>
      </c>
      <c r="L126" s="273">
        <v>0</v>
      </c>
      <c r="M126" s="272"/>
      <c r="N126" s="273">
        <f t="shared" si="0"/>
        <v>0</v>
      </c>
      <c r="O126" s="244"/>
      <c r="P126" s="244"/>
      <c r="Q126" s="244"/>
      <c r="R126" s="144"/>
      <c r="T126" s="145" t="s">
        <v>3</v>
      </c>
      <c r="U126" s="41" t="s">
        <v>37</v>
      </c>
      <c r="V126" s="146">
        <v>0</v>
      </c>
      <c r="W126" s="146">
        <f t="shared" si="1"/>
        <v>0</v>
      </c>
      <c r="X126" s="146">
        <v>0</v>
      </c>
      <c r="Y126" s="146">
        <f t="shared" si="2"/>
        <v>0</v>
      </c>
      <c r="Z126" s="146">
        <v>0</v>
      </c>
      <c r="AA126" s="147">
        <f t="shared" si="3"/>
        <v>0</v>
      </c>
      <c r="AR126" s="18" t="s">
        <v>164</v>
      </c>
      <c r="AT126" s="18" t="s">
        <v>365</v>
      </c>
      <c r="AU126" s="18" t="s">
        <v>82</v>
      </c>
      <c r="AY126" s="18" t="s">
        <v>136</v>
      </c>
      <c r="BE126" s="148">
        <f t="shared" si="4"/>
        <v>0</v>
      </c>
      <c r="BF126" s="148">
        <f t="shared" si="5"/>
        <v>0</v>
      </c>
      <c r="BG126" s="148">
        <f t="shared" si="6"/>
        <v>0</v>
      </c>
      <c r="BH126" s="148">
        <f t="shared" si="7"/>
        <v>0</v>
      </c>
      <c r="BI126" s="148">
        <f t="shared" si="8"/>
        <v>0</v>
      </c>
      <c r="BJ126" s="18" t="s">
        <v>79</v>
      </c>
      <c r="BK126" s="148">
        <f t="shared" si="9"/>
        <v>0</v>
      </c>
      <c r="BL126" s="18" t="s">
        <v>149</v>
      </c>
      <c r="BM126" s="18" t="s">
        <v>519</v>
      </c>
    </row>
    <row r="127" spans="2:65" s="1" customFormat="1" ht="22.5" customHeight="1" x14ac:dyDescent="0.3">
      <c r="B127" s="139"/>
      <c r="C127" s="140" t="s">
        <v>180</v>
      </c>
      <c r="D127" s="140" t="s">
        <v>137</v>
      </c>
      <c r="E127" s="141" t="s">
        <v>877</v>
      </c>
      <c r="F127" s="243" t="s">
        <v>509</v>
      </c>
      <c r="G127" s="244"/>
      <c r="H127" s="244"/>
      <c r="I127" s="244"/>
      <c r="J127" s="142" t="s">
        <v>255</v>
      </c>
      <c r="K127" s="143">
        <v>2</v>
      </c>
      <c r="L127" s="245">
        <v>0</v>
      </c>
      <c r="M127" s="244"/>
      <c r="N127" s="245">
        <f t="shared" si="0"/>
        <v>0</v>
      </c>
      <c r="O127" s="244"/>
      <c r="P127" s="244"/>
      <c r="Q127" s="244"/>
      <c r="R127" s="144"/>
      <c r="T127" s="145" t="s">
        <v>3</v>
      </c>
      <c r="U127" s="41" t="s">
        <v>37</v>
      </c>
      <c r="V127" s="146">
        <v>0</v>
      </c>
      <c r="W127" s="146">
        <f t="shared" si="1"/>
        <v>0</v>
      </c>
      <c r="X127" s="146">
        <v>0</v>
      </c>
      <c r="Y127" s="146">
        <f t="shared" si="2"/>
        <v>0</v>
      </c>
      <c r="Z127" s="146">
        <v>0</v>
      </c>
      <c r="AA127" s="147">
        <f t="shared" si="3"/>
        <v>0</v>
      </c>
      <c r="AR127" s="18" t="s">
        <v>149</v>
      </c>
      <c r="AT127" s="18" t="s">
        <v>137</v>
      </c>
      <c r="AU127" s="18" t="s">
        <v>82</v>
      </c>
      <c r="AY127" s="18" t="s">
        <v>136</v>
      </c>
      <c r="BE127" s="148">
        <f t="shared" si="4"/>
        <v>0</v>
      </c>
      <c r="BF127" s="148">
        <f t="shared" si="5"/>
        <v>0</v>
      </c>
      <c r="BG127" s="148">
        <f t="shared" si="6"/>
        <v>0</v>
      </c>
      <c r="BH127" s="148">
        <f t="shared" si="7"/>
        <v>0</v>
      </c>
      <c r="BI127" s="148">
        <f t="shared" si="8"/>
        <v>0</v>
      </c>
      <c r="BJ127" s="18" t="s">
        <v>79</v>
      </c>
      <c r="BK127" s="148">
        <f t="shared" si="9"/>
        <v>0</v>
      </c>
      <c r="BL127" s="18" t="s">
        <v>149</v>
      </c>
      <c r="BM127" s="18" t="s">
        <v>520</v>
      </c>
    </row>
    <row r="128" spans="2:65" s="1" customFormat="1" ht="22.5" customHeight="1" x14ac:dyDescent="0.3">
      <c r="B128" s="139"/>
      <c r="C128" s="188" t="s">
        <v>252</v>
      </c>
      <c r="D128" s="188" t="s">
        <v>365</v>
      </c>
      <c r="E128" s="189" t="s">
        <v>879</v>
      </c>
      <c r="F128" s="271" t="s">
        <v>905</v>
      </c>
      <c r="G128" s="272"/>
      <c r="H128" s="272"/>
      <c r="I128" s="272"/>
      <c r="J128" s="190" t="s">
        <v>255</v>
      </c>
      <c r="K128" s="191">
        <v>1</v>
      </c>
      <c r="L128" s="273">
        <v>0</v>
      </c>
      <c r="M128" s="272"/>
      <c r="N128" s="273">
        <f t="shared" si="0"/>
        <v>0</v>
      </c>
      <c r="O128" s="244"/>
      <c r="P128" s="244"/>
      <c r="Q128" s="244"/>
      <c r="R128" s="144"/>
      <c r="T128" s="145" t="s">
        <v>3</v>
      </c>
      <c r="U128" s="41" t="s">
        <v>37</v>
      </c>
      <c r="V128" s="146">
        <v>0</v>
      </c>
      <c r="W128" s="146">
        <f t="shared" si="1"/>
        <v>0</v>
      </c>
      <c r="X128" s="146">
        <v>0</v>
      </c>
      <c r="Y128" s="146">
        <f t="shared" si="2"/>
        <v>0</v>
      </c>
      <c r="Z128" s="146">
        <v>0</v>
      </c>
      <c r="AA128" s="147">
        <f t="shared" si="3"/>
        <v>0</v>
      </c>
      <c r="AR128" s="18" t="s">
        <v>164</v>
      </c>
      <c r="AT128" s="18" t="s">
        <v>365</v>
      </c>
      <c r="AU128" s="18" t="s">
        <v>82</v>
      </c>
      <c r="AY128" s="18" t="s">
        <v>136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8" t="s">
        <v>79</v>
      </c>
      <c r="BK128" s="148">
        <f t="shared" si="9"/>
        <v>0</v>
      </c>
      <c r="BL128" s="18" t="s">
        <v>149</v>
      </c>
      <c r="BM128" s="18" t="s">
        <v>521</v>
      </c>
    </row>
    <row r="129" spans="2:65" s="1" customFormat="1" ht="22.5" customHeight="1" x14ac:dyDescent="0.3">
      <c r="B129" s="139"/>
      <c r="C129" s="140" t="s">
        <v>259</v>
      </c>
      <c r="D129" s="140" t="s">
        <v>137</v>
      </c>
      <c r="E129" s="141" t="s">
        <v>881</v>
      </c>
      <c r="F129" s="243" t="s">
        <v>509</v>
      </c>
      <c r="G129" s="244"/>
      <c r="H129" s="244"/>
      <c r="I129" s="244"/>
      <c r="J129" s="142" t="s">
        <v>255</v>
      </c>
      <c r="K129" s="143">
        <v>1</v>
      </c>
      <c r="L129" s="245">
        <v>0</v>
      </c>
      <c r="M129" s="244"/>
      <c r="N129" s="245">
        <f t="shared" si="0"/>
        <v>0</v>
      </c>
      <c r="O129" s="244"/>
      <c r="P129" s="244"/>
      <c r="Q129" s="244"/>
      <c r="R129" s="144"/>
      <c r="T129" s="145" t="s">
        <v>3</v>
      </c>
      <c r="U129" s="41" t="s">
        <v>37</v>
      </c>
      <c r="V129" s="146">
        <v>0</v>
      </c>
      <c r="W129" s="146">
        <f t="shared" si="1"/>
        <v>0</v>
      </c>
      <c r="X129" s="146">
        <v>0</v>
      </c>
      <c r="Y129" s="146">
        <f t="shared" si="2"/>
        <v>0</v>
      </c>
      <c r="Z129" s="146">
        <v>0</v>
      </c>
      <c r="AA129" s="147">
        <f t="shared" si="3"/>
        <v>0</v>
      </c>
      <c r="AR129" s="18" t="s">
        <v>149</v>
      </c>
      <c r="AT129" s="18" t="s">
        <v>137</v>
      </c>
      <c r="AU129" s="18" t="s">
        <v>82</v>
      </c>
      <c r="AY129" s="18" t="s">
        <v>136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8" t="s">
        <v>79</v>
      </c>
      <c r="BK129" s="148">
        <f t="shared" si="9"/>
        <v>0</v>
      </c>
      <c r="BL129" s="18" t="s">
        <v>149</v>
      </c>
      <c r="BM129" s="18" t="s">
        <v>522</v>
      </c>
    </row>
    <row r="130" spans="2:65" s="1" customFormat="1" ht="22.5" customHeight="1" x14ac:dyDescent="0.3">
      <c r="B130" s="139"/>
      <c r="C130" s="188" t="s">
        <v>9</v>
      </c>
      <c r="D130" s="188" t="s">
        <v>365</v>
      </c>
      <c r="E130" s="189" t="s">
        <v>882</v>
      </c>
      <c r="F130" s="271" t="s">
        <v>906</v>
      </c>
      <c r="G130" s="272"/>
      <c r="H130" s="272"/>
      <c r="I130" s="272"/>
      <c r="J130" s="190" t="s">
        <v>255</v>
      </c>
      <c r="K130" s="191">
        <v>1</v>
      </c>
      <c r="L130" s="273">
        <v>0</v>
      </c>
      <c r="M130" s="272"/>
      <c r="N130" s="273">
        <f t="shared" si="0"/>
        <v>0</v>
      </c>
      <c r="O130" s="244"/>
      <c r="P130" s="244"/>
      <c r="Q130" s="244"/>
      <c r="R130" s="144"/>
      <c r="T130" s="145" t="s">
        <v>3</v>
      </c>
      <c r="U130" s="41" t="s">
        <v>37</v>
      </c>
      <c r="V130" s="146">
        <v>0</v>
      </c>
      <c r="W130" s="146">
        <f t="shared" si="1"/>
        <v>0</v>
      </c>
      <c r="X130" s="146">
        <v>0</v>
      </c>
      <c r="Y130" s="146">
        <f t="shared" si="2"/>
        <v>0</v>
      </c>
      <c r="Z130" s="146">
        <v>0</v>
      </c>
      <c r="AA130" s="147">
        <f t="shared" si="3"/>
        <v>0</v>
      </c>
      <c r="AR130" s="18" t="s">
        <v>164</v>
      </c>
      <c r="AT130" s="18" t="s">
        <v>365</v>
      </c>
      <c r="AU130" s="18" t="s">
        <v>82</v>
      </c>
      <c r="AY130" s="18" t="s">
        <v>136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8" t="s">
        <v>79</v>
      </c>
      <c r="BK130" s="148">
        <f t="shared" si="9"/>
        <v>0</v>
      </c>
      <c r="BL130" s="18" t="s">
        <v>149</v>
      </c>
      <c r="BM130" s="18" t="s">
        <v>523</v>
      </c>
    </row>
    <row r="131" spans="2:65" s="1" customFormat="1" ht="22.5" customHeight="1" x14ac:dyDescent="0.3">
      <c r="B131" s="139"/>
      <c r="C131" s="140" t="s">
        <v>267</v>
      </c>
      <c r="D131" s="140" t="s">
        <v>137</v>
      </c>
      <c r="E131" s="141" t="s">
        <v>884</v>
      </c>
      <c r="F131" s="243" t="s">
        <v>509</v>
      </c>
      <c r="G131" s="244"/>
      <c r="H131" s="244"/>
      <c r="I131" s="244"/>
      <c r="J131" s="142" t="s">
        <v>255</v>
      </c>
      <c r="K131" s="143">
        <v>1</v>
      </c>
      <c r="L131" s="245">
        <v>0</v>
      </c>
      <c r="M131" s="244"/>
      <c r="N131" s="245">
        <f t="shared" si="0"/>
        <v>0</v>
      </c>
      <c r="O131" s="244"/>
      <c r="P131" s="244"/>
      <c r="Q131" s="244"/>
      <c r="R131" s="144"/>
      <c r="T131" s="145" t="s">
        <v>3</v>
      </c>
      <c r="U131" s="41" t="s">
        <v>37</v>
      </c>
      <c r="V131" s="146">
        <v>0</v>
      </c>
      <c r="W131" s="146">
        <f t="shared" si="1"/>
        <v>0</v>
      </c>
      <c r="X131" s="146">
        <v>0</v>
      </c>
      <c r="Y131" s="146">
        <f t="shared" si="2"/>
        <v>0</v>
      </c>
      <c r="Z131" s="146">
        <v>0</v>
      </c>
      <c r="AA131" s="147">
        <f t="shared" si="3"/>
        <v>0</v>
      </c>
      <c r="AR131" s="18" t="s">
        <v>149</v>
      </c>
      <c r="AT131" s="18" t="s">
        <v>137</v>
      </c>
      <c r="AU131" s="18" t="s">
        <v>82</v>
      </c>
      <c r="AY131" s="18" t="s">
        <v>136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8" t="s">
        <v>79</v>
      </c>
      <c r="BK131" s="148">
        <f t="shared" si="9"/>
        <v>0</v>
      </c>
      <c r="BL131" s="18" t="s">
        <v>149</v>
      </c>
      <c r="BM131" s="18" t="s">
        <v>524</v>
      </c>
    </row>
    <row r="132" spans="2:65" s="1" customFormat="1" ht="22.5" customHeight="1" x14ac:dyDescent="0.3">
      <c r="B132" s="139"/>
      <c r="C132" s="188" t="s">
        <v>272</v>
      </c>
      <c r="D132" s="188" t="s">
        <v>365</v>
      </c>
      <c r="E132" s="189" t="s">
        <v>885</v>
      </c>
      <c r="F132" s="271" t="s">
        <v>886</v>
      </c>
      <c r="G132" s="272"/>
      <c r="H132" s="272"/>
      <c r="I132" s="272"/>
      <c r="J132" s="190" t="s">
        <v>255</v>
      </c>
      <c r="K132" s="191">
        <v>1</v>
      </c>
      <c r="L132" s="273">
        <v>0</v>
      </c>
      <c r="M132" s="272"/>
      <c r="N132" s="273">
        <f t="shared" si="0"/>
        <v>0</v>
      </c>
      <c r="O132" s="244"/>
      <c r="P132" s="244"/>
      <c r="Q132" s="244"/>
      <c r="R132" s="144"/>
      <c r="T132" s="145" t="s">
        <v>3</v>
      </c>
      <c r="U132" s="41" t="s">
        <v>37</v>
      </c>
      <c r="V132" s="146">
        <v>0</v>
      </c>
      <c r="W132" s="146">
        <f t="shared" si="1"/>
        <v>0</v>
      </c>
      <c r="X132" s="146">
        <v>0</v>
      </c>
      <c r="Y132" s="146">
        <f t="shared" si="2"/>
        <v>0</v>
      </c>
      <c r="Z132" s="146">
        <v>0</v>
      </c>
      <c r="AA132" s="147">
        <f t="shared" si="3"/>
        <v>0</v>
      </c>
      <c r="AR132" s="18" t="s">
        <v>164</v>
      </c>
      <c r="AT132" s="18" t="s">
        <v>365</v>
      </c>
      <c r="AU132" s="18" t="s">
        <v>82</v>
      </c>
      <c r="AY132" s="18" t="s">
        <v>136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8" t="s">
        <v>79</v>
      </c>
      <c r="BK132" s="148">
        <f t="shared" si="9"/>
        <v>0</v>
      </c>
      <c r="BL132" s="18" t="s">
        <v>149</v>
      </c>
      <c r="BM132" s="18" t="s">
        <v>525</v>
      </c>
    </row>
    <row r="133" spans="2:65" s="1" customFormat="1" ht="22.5" customHeight="1" x14ac:dyDescent="0.3">
      <c r="B133" s="139"/>
      <c r="C133" s="140" t="s">
        <v>258</v>
      </c>
      <c r="D133" s="140" t="s">
        <v>137</v>
      </c>
      <c r="E133" s="141" t="s">
        <v>887</v>
      </c>
      <c r="F133" s="243" t="s">
        <v>509</v>
      </c>
      <c r="G133" s="244"/>
      <c r="H133" s="244"/>
      <c r="I133" s="244"/>
      <c r="J133" s="142" t="s">
        <v>255</v>
      </c>
      <c r="K133" s="143">
        <v>1</v>
      </c>
      <c r="L133" s="245">
        <v>0</v>
      </c>
      <c r="M133" s="244"/>
      <c r="N133" s="245">
        <f t="shared" si="0"/>
        <v>0</v>
      </c>
      <c r="O133" s="244"/>
      <c r="P133" s="244"/>
      <c r="Q133" s="244"/>
      <c r="R133" s="144"/>
      <c r="T133" s="145" t="s">
        <v>3</v>
      </c>
      <c r="U133" s="41" t="s">
        <v>37</v>
      </c>
      <c r="V133" s="146">
        <v>0</v>
      </c>
      <c r="W133" s="146">
        <f t="shared" si="1"/>
        <v>0</v>
      </c>
      <c r="X133" s="146">
        <v>0</v>
      </c>
      <c r="Y133" s="146">
        <f t="shared" si="2"/>
        <v>0</v>
      </c>
      <c r="Z133" s="146">
        <v>0</v>
      </c>
      <c r="AA133" s="147">
        <f t="shared" si="3"/>
        <v>0</v>
      </c>
      <c r="AR133" s="18" t="s">
        <v>149</v>
      </c>
      <c r="AT133" s="18" t="s">
        <v>137</v>
      </c>
      <c r="AU133" s="18" t="s">
        <v>82</v>
      </c>
      <c r="AY133" s="18" t="s">
        <v>136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8" t="s">
        <v>79</v>
      </c>
      <c r="BK133" s="148">
        <f t="shared" si="9"/>
        <v>0</v>
      </c>
      <c r="BL133" s="18" t="s">
        <v>149</v>
      </c>
      <c r="BM133" s="18" t="s">
        <v>526</v>
      </c>
    </row>
    <row r="134" spans="2:65" s="1" customFormat="1" ht="22.5" customHeight="1" x14ac:dyDescent="0.3">
      <c r="B134" s="139"/>
      <c r="C134" s="188" t="s">
        <v>384</v>
      </c>
      <c r="D134" s="188" t="s">
        <v>365</v>
      </c>
      <c r="E134" s="189" t="s">
        <v>888</v>
      </c>
      <c r="F134" s="271" t="s">
        <v>889</v>
      </c>
      <c r="G134" s="272"/>
      <c r="H134" s="272"/>
      <c r="I134" s="272"/>
      <c r="J134" s="190" t="s">
        <v>255</v>
      </c>
      <c r="K134" s="191">
        <v>1</v>
      </c>
      <c r="L134" s="273">
        <v>0</v>
      </c>
      <c r="M134" s="272"/>
      <c r="N134" s="273">
        <f t="shared" si="0"/>
        <v>0</v>
      </c>
      <c r="O134" s="244"/>
      <c r="P134" s="244"/>
      <c r="Q134" s="244"/>
      <c r="R134" s="144"/>
      <c r="T134" s="145" t="s">
        <v>3</v>
      </c>
      <c r="U134" s="41" t="s">
        <v>37</v>
      </c>
      <c r="V134" s="146">
        <v>0</v>
      </c>
      <c r="W134" s="146">
        <f t="shared" si="1"/>
        <v>0</v>
      </c>
      <c r="X134" s="146">
        <v>0</v>
      </c>
      <c r="Y134" s="146">
        <f t="shared" si="2"/>
        <v>0</v>
      </c>
      <c r="Z134" s="146">
        <v>0</v>
      </c>
      <c r="AA134" s="147">
        <f t="shared" si="3"/>
        <v>0</v>
      </c>
      <c r="AR134" s="18" t="s">
        <v>164</v>
      </c>
      <c r="AT134" s="18" t="s">
        <v>365</v>
      </c>
      <c r="AU134" s="18" t="s">
        <v>82</v>
      </c>
      <c r="AY134" s="18" t="s">
        <v>136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8" t="s">
        <v>79</v>
      </c>
      <c r="BK134" s="148">
        <f t="shared" si="9"/>
        <v>0</v>
      </c>
      <c r="BL134" s="18" t="s">
        <v>149</v>
      </c>
      <c r="BM134" s="18" t="s">
        <v>527</v>
      </c>
    </row>
    <row r="135" spans="2:65" s="1" customFormat="1" ht="22.5" customHeight="1" x14ac:dyDescent="0.3">
      <c r="B135" s="139"/>
      <c r="C135" s="140" t="s">
        <v>391</v>
      </c>
      <c r="D135" s="140" t="s">
        <v>137</v>
      </c>
      <c r="E135" s="141" t="s">
        <v>890</v>
      </c>
      <c r="F135" s="243" t="s">
        <v>509</v>
      </c>
      <c r="G135" s="244"/>
      <c r="H135" s="244"/>
      <c r="I135" s="244"/>
      <c r="J135" s="142" t="s">
        <v>255</v>
      </c>
      <c r="K135" s="143">
        <v>1</v>
      </c>
      <c r="L135" s="245">
        <v>0</v>
      </c>
      <c r="M135" s="244"/>
      <c r="N135" s="245">
        <f t="shared" si="0"/>
        <v>0</v>
      </c>
      <c r="O135" s="244"/>
      <c r="P135" s="244"/>
      <c r="Q135" s="244"/>
      <c r="R135" s="144"/>
      <c r="T135" s="145" t="s">
        <v>3</v>
      </c>
      <c r="U135" s="41" t="s">
        <v>37</v>
      </c>
      <c r="V135" s="146">
        <v>0</v>
      </c>
      <c r="W135" s="146">
        <f t="shared" si="1"/>
        <v>0</v>
      </c>
      <c r="X135" s="146">
        <v>0</v>
      </c>
      <c r="Y135" s="146">
        <f t="shared" si="2"/>
        <v>0</v>
      </c>
      <c r="Z135" s="146">
        <v>0</v>
      </c>
      <c r="AA135" s="147">
        <f t="shared" si="3"/>
        <v>0</v>
      </c>
      <c r="AR135" s="18" t="s">
        <v>149</v>
      </c>
      <c r="AT135" s="18" t="s">
        <v>137</v>
      </c>
      <c r="AU135" s="18" t="s">
        <v>82</v>
      </c>
      <c r="AY135" s="18" t="s">
        <v>136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8" t="s">
        <v>79</v>
      </c>
      <c r="BK135" s="148">
        <f t="shared" si="9"/>
        <v>0</v>
      </c>
      <c r="BL135" s="18" t="s">
        <v>149</v>
      </c>
      <c r="BM135" s="18" t="s">
        <v>528</v>
      </c>
    </row>
    <row r="136" spans="2:65" s="1" customFormat="1" ht="22.5" customHeight="1" x14ac:dyDescent="0.3">
      <c r="B136" s="139"/>
      <c r="C136" s="188" t="s">
        <v>8</v>
      </c>
      <c r="D136" s="188" t="s">
        <v>365</v>
      </c>
      <c r="E136" s="189" t="s">
        <v>891</v>
      </c>
      <c r="F136" s="271" t="s">
        <v>892</v>
      </c>
      <c r="G136" s="272"/>
      <c r="H136" s="272"/>
      <c r="I136" s="272"/>
      <c r="J136" s="190" t="s">
        <v>255</v>
      </c>
      <c r="K136" s="191">
        <v>1</v>
      </c>
      <c r="L136" s="273">
        <v>0</v>
      </c>
      <c r="M136" s="272"/>
      <c r="N136" s="273">
        <f t="shared" si="0"/>
        <v>0</v>
      </c>
      <c r="O136" s="244"/>
      <c r="P136" s="244"/>
      <c r="Q136" s="244"/>
      <c r="R136" s="144"/>
      <c r="T136" s="145" t="s">
        <v>3</v>
      </c>
      <c r="U136" s="41" t="s">
        <v>37</v>
      </c>
      <c r="V136" s="146">
        <v>0</v>
      </c>
      <c r="W136" s="146">
        <f t="shared" si="1"/>
        <v>0</v>
      </c>
      <c r="X136" s="146">
        <v>0</v>
      </c>
      <c r="Y136" s="146">
        <f t="shared" si="2"/>
        <v>0</v>
      </c>
      <c r="Z136" s="146">
        <v>0</v>
      </c>
      <c r="AA136" s="147">
        <f t="shared" si="3"/>
        <v>0</v>
      </c>
      <c r="AR136" s="18" t="s">
        <v>164</v>
      </c>
      <c r="AT136" s="18" t="s">
        <v>365</v>
      </c>
      <c r="AU136" s="18" t="s">
        <v>82</v>
      </c>
      <c r="AY136" s="18" t="s">
        <v>136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8" t="s">
        <v>79</v>
      </c>
      <c r="BK136" s="148">
        <f t="shared" si="9"/>
        <v>0</v>
      </c>
      <c r="BL136" s="18" t="s">
        <v>149</v>
      </c>
      <c r="BM136" s="18" t="s">
        <v>529</v>
      </c>
    </row>
    <row r="137" spans="2:65" s="1" customFormat="1" ht="22.5" customHeight="1" x14ac:dyDescent="0.3">
      <c r="B137" s="139"/>
      <c r="C137" s="140" t="s">
        <v>401</v>
      </c>
      <c r="D137" s="140" t="s">
        <v>137</v>
      </c>
      <c r="E137" s="141" t="s">
        <v>893</v>
      </c>
      <c r="F137" s="243" t="s">
        <v>509</v>
      </c>
      <c r="G137" s="244"/>
      <c r="H137" s="244"/>
      <c r="I137" s="244"/>
      <c r="J137" s="142" t="s">
        <v>255</v>
      </c>
      <c r="K137" s="143">
        <v>1</v>
      </c>
      <c r="L137" s="245">
        <v>0</v>
      </c>
      <c r="M137" s="244"/>
      <c r="N137" s="245">
        <f t="shared" si="0"/>
        <v>0</v>
      </c>
      <c r="O137" s="244"/>
      <c r="P137" s="244"/>
      <c r="Q137" s="244"/>
      <c r="R137" s="144"/>
      <c r="T137" s="145" t="s">
        <v>3</v>
      </c>
      <c r="U137" s="41" t="s">
        <v>37</v>
      </c>
      <c r="V137" s="146">
        <v>0</v>
      </c>
      <c r="W137" s="146">
        <f t="shared" si="1"/>
        <v>0</v>
      </c>
      <c r="X137" s="146">
        <v>0</v>
      </c>
      <c r="Y137" s="146">
        <f t="shared" si="2"/>
        <v>0</v>
      </c>
      <c r="Z137" s="146">
        <v>0</v>
      </c>
      <c r="AA137" s="147">
        <f t="shared" si="3"/>
        <v>0</v>
      </c>
      <c r="AR137" s="18" t="s">
        <v>149</v>
      </c>
      <c r="AT137" s="18" t="s">
        <v>137</v>
      </c>
      <c r="AU137" s="18" t="s">
        <v>82</v>
      </c>
      <c r="AY137" s="18" t="s">
        <v>136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8" t="s">
        <v>79</v>
      </c>
      <c r="BK137" s="148">
        <f t="shared" si="9"/>
        <v>0</v>
      </c>
      <c r="BL137" s="18" t="s">
        <v>149</v>
      </c>
      <c r="BM137" s="18" t="s">
        <v>530</v>
      </c>
    </row>
    <row r="138" spans="2:65" s="1" customFormat="1" ht="22.5" customHeight="1" x14ac:dyDescent="0.3">
      <c r="B138" s="139"/>
      <c r="C138" s="188" t="s">
        <v>407</v>
      </c>
      <c r="D138" s="188" t="s">
        <v>365</v>
      </c>
      <c r="E138" s="189" t="s">
        <v>894</v>
      </c>
      <c r="F138" s="271" t="s">
        <v>895</v>
      </c>
      <c r="G138" s="272"/>
      <c r="H138" s="272"/>
      <c r="I138" s="272"/>
      <c r="J138" s="190" t="s">
        <v>255</v>
      </c>
      <c r="K138" s="191">
        <v>1</v>
      </c>
      <c r="L138" s="273">
        <v>0</v>
      </c>
      <c r="M138" s="272"/>
      <c r="N138" s="273">
        <f t="shared" si="0"/>
        <v>0</v>
      </c>
      <c r="O138" s="244"/>
      <c r="P138" s="244"/>
      <c r="Q138" s="244"/>
      <c r="R138" s="144"/>
      <c r="T138" s="145" t="s">
        <v>3</v>
      </c>
      <c r="U138" s="41" t="s">
        <v>37</v>
      </c>
      <c r="V138" s="146">
        <v>0</v>
      </c>
      <c r="W138" s="146">
        <f t="shared" si="1"/>
        <v>0</v>
      </c>
      <c r="X138" s="146">
        <v>0</v>
      </c>
      <c r="Y138" s="146">
        <f t="shared" si="2"/>
        <v>0</v>
      </c>
      <c r="Z138" s="146">
        <v>0</v>
      </c>
      <c r="AA138" s="147">
        <f t="shared" si="3"/>
        <v>0</v>
      </c>
      <c r="AR138" s="18" t="s">
        <v>164</v>
      </c>
      <c r="AT138" s="18" t="s">
        <v>365</v>
      </c>
      <c r="AU138" s="18" t="s">
        <v>82</v>
      </c>
      <c r="AY138" s="18" t="s">
        <v>136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8" t="s">
        <v>79</v>
      </c>
      <c r="BK138" s="148">
        <f t="shared" si="9"/>
        <v>0</v>
      </c>
      <c r="BL138" s="18" t="s">
        <v>149</v>
      </c>
      <c r="BM138" s="18" t="s">
        <v>531</v>
      </c>
    </row>
    <row r="139" spans="2:65" s="1" customFormat="1" ht="22.5" customHeight="1" x14ac:dyDescent="0.3">
      <c r="B139" s="139"/>
      <c r="C139" s="140" t="s">
        <v>411</v>
      </c>
      <c r="D139" s="140" t="s">
        <v>137</v>
      </c>
      <c r="E139" s="141" t="s">
        <v>898</v>
      </c>
      <c r="F139" s="243" t="s">
        <v>509</v>
      </c>
      <c r="G139" s="244"/>
      <c r="H139" s="244"/>
      <c r="I139" s="244"/>
      <c r="J139" s="142" t="s">
        <v>255</v>
      </c>
      <c r="K139" s="143">
        <v>1</v>
      </c>
      <c r="L139" s="245">
        <v>0</v>
      </c>
      <c r="M139" s="244"/>
      <c r="N139" s="245">
        <f t="shared" si="0"/>
        <v>0</v>
      </c>
      <c r="O139" s="244"/>
      <c r="P139" s="244"/>
      <c r="Q139" s="244"/>
      <c r="R139" s="144"/>
      <c r="T139" s="145" t="s">
        <v>3</v>
      </c>
      <c r="U139" s="41" t="s">
        <v>37</v>
      </c>
      <c r="V139" s="146">
        <v>0</v>
      </c>
      <c r="W139" s="146">
        <f t="shared" si="1"/>
        <v>0</v>
      </c>
      <c r="X139" s="146">
        <v>0</v>
      </c>
      <c r="Y139" s="146">
        <f t="shared" si="2"/>
        <v>0</v>
      </c>
      <c r="Z139" s="146">
        <v>0</v>
      </c>
      <c r="AA139" s="147">
        <f t="shared" si="3"/>
        <v>0</v>
      </c>
      <c r="AR139" s="18" t="s">
        <v>149</v>
      </c>
      <c r="AT139" s="18" t="s">
        <v>137</v>
      </c>
      <c r="AU139" s="18" t="s">
        <v>82</v>
      </c>
      <c r="AY139" s="18" t="s">
        <v>136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8" t="s">
        <v>79</v>
      </c>
      <c r="BK139" s="148">
        <f t="shared" si="9"/>
        <v>0</v>
      </c>
      <c r="BL139" s="18" t="s">
        <v>149</v>
      </c>
      <c r="BM139" s="18" t="s">
        <v>532</v>
      </c>
    </row>
    <row r="140" spans="2:65" s="1" customFormat="1" ht="22.5" customHeight="1" x14ac:dyDescent="0.3">
      <c r="B140" s="139"/>
      <c r="C140" s="188" t="s">
        <v>417</v>
      </c>
      <c r="D140" s="188" t="s">
        <v>365</v>
      </c>
      <c r="E140" s="189" t="s">
        <v>896</v>
      </c>
      <c r="F140" s="271" t="s">
        <v>897</v>
      </c>
      <c r="G140" s="272"/>
      <c r="H140" s="272"/>
      <c r="I140" s="272"/>
      <c r="J140" s="190" t="s">
        <v>255</v>
      </c>
      <c r="K140" s="191">
        <v>2</v>
      </c>
      <c r="L140" s="273">
        <v>0</v>
      </c>
      <c r="M140" s="272"/>
      <c r="N140" s="273">
        <f t="shared" si="0"/>
        <v>0</v>
      </c>
      <c r="O140" s="244"/>
      <c r="P140" s="244"/>
      <c r="Q140" s="244"/>
      <c r="R140" s="144"/>
      <c r="T140" s="145" t="s">
        <v>3</v>
      </c>
      <c r="U140" s="41" t="s">
        <v>37</v>
      </c>
      <c r="V140" s="146">
        <v>0</v>
      </c>
      <c r="W140" s="146">
        <f t="shared" si="1"/>
        <v>0</v>
      </c>
      <c r="X140" s="146">
        <v>0</v>
      </c>
      <c r="Y140" s="146">
        <f t="shared" si="2"/>
        <v>0</v>
      </c>
      <c r="Z140" s="146">
        <v>0</v>
      </c>
      <c r="AA140" s="147">
        <f t="shared" si="3"/>
        <v>0</v>
      </c>
      <c r="AR140" s="18" t="s">
        <v>164</v>
      </c>
      <c r="AT140" s="18" t="s">
        <v>365</v>
      </c>
      <c r="AU140" s="18" t="s">
        <v>82</v>
      </c>
      <c r="AY140" s="18" t="s">
        <v>136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8" t="s">
        <v>79</v>
      </c>
      <c r="BK140" s="148">
        <f t="shared" si="9"/>
        <v>0</v>
      </c>
      <c r="BL140" s="18" t="s">
        <v>149</v>
      </c>
      <c r="BM140" s="18" t="s">
        <v>533</v>
      </c>
    </row>
    <row r="141" spans="2:65" s="1" customFormat="1" ht="22.5" customHeight="1" x14ac:dyDescent="0.3">
      <c r="B141" s="139"/>
      <c r="C141" s="140" t="s">
        <v>422</v>
      </c>
      <c r="D141" s="140" t="s">
        <v>137</v>
      </c>
      <c r="E141" s="141" t="s">
        <v>899</v>
      </c>
      <c r="F141" s="243" t="s">
        <v>509</v>
      </c>
      <c r="G141" s="244"/>
      <c r="H141" s="244"/>
      <c r="I141" s="244"/>
      <c r="J141" s="142" t="s">
        <v>255</v>
      </c>
      <c r="K141" s="143">
        <v>2</v>
      </c>
      <c r="L141" s="245">
        <v>0</v>
      </c>
      <c r="M141" s="244"/>
      <c r="N141" s="245">
        <f t="shared" si="0"/>
        <v>0</v>
      </c>
      <c r="O141" s="244"/>
      <c r="P141" s="244"/>
      <c r="Q141" s="244"/>
      <c r="R141" s="144"/>
      <c r="T141" s="145" t="s">
        <v>3</v>
      </c>
      <c r="U141" s="41" t="s">
        <v>37</v>
      </c>
      <c r="V141" s="146">
        <v>0</v>
      </c>
      <c r="W141" s="146">
        <f t="shared" si="1"/>
        <v>0</v>
      </c>
      <c r="X141" s="146">
        <v>0</v>
      </c>
      <c r="Y141" s="146">
        <f t="shared" si="2"/>
        <v>0</v>
      </c>
      <c r="Z141" s="146">
        <v>0</v>
      </c>
      <c r="AA141" s="147">
        <f t="shared" si="3"/>
        <v>0</v>
      </c>
      <c r="AR141" s="18" t="s">
        <v>149</v>
      </c>
      <c r="AT141" s="18" t="s">
        <v>137</v>
      </c>
      <c r="AU141" s="18" t="s">
        <v>82</v>
      </c>
      <c r="AY141" s="18" t="s">
        <v>136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8" t="s">
        <v>79</v>
      </c>
      <c r="BK141" s="148">
        <f t="shared" si="9"/>
        <v>0</v>
      </c>
      <c r="BL141" s="18" t="s">
        <v>149</v>
      </c>
      <c r="BM141" s="18" t="s">
        <v>534</v>
      </c>
    </row>
    <row r="142" spans="2:65" s="1" customFormat="1" ht="22.5" customHeight="1" x14ac:dyDescent="0.3">
      <c r="B142" s="139"/>
      <c r="C142" s="188" t="s">
        <v>426</v>
      </c>
      <c r="D142" s="188" t="s">
        <v>365</v>
      </c>
      <c r="E142" s="189" t="s">
        <v>900</v>
      </c>
      <c r="F142" s="271" t="s">
        <v>901</v>
      </c>
      <c r="G142" s="272"/>
      <c r="H142" s="272"/>
      <c r="I142" s="272"/>
      <c r="J142" s="190" t="s">
        <v>255</v>
      </c>
      <c r="K142" s="191">
        <v>1</v>
      </c>
      <c r="L142" s="273">
        <v>0</v>
      </c>
      <c r="M142" s="272"/>
      <c r="N142" s="273">
        <f t="shared" si="0"/>
        <v>0</v>
      </c>
      <c r="O142" s="244"/>
      <c r="P142" s="244"/>
      <c r="Q142" s="244"/>
      <c r="R142" s="144"/>
      <c r="T142" s="145" t="s">
        <v>3</v>
      </c>
      <c r="U142" s="41" t="s">
        <v>37</v>
      </c>
      <c r="V142" s="146">
        <v>0</v>
      </c>
      <c r="W142" s="146">
        <f t="shared" si="1"/>
        <v>0</v>
      </c>
      <c r="X142" s="146">
        <v>0</v>
      </c>
      <c r="Y142" s="146">
        <f t="shared" si="2"/>
        <v>0</v>
      </c>
      <c r="Z142" s="146">
        <v>0</v>
      </c>
      <c r="AA142" s="147">
        <f t="shared" si="3"/>
        <v>0</v>
      </c>
      <c r="AR142" s="18" t="s">
        <v>164</v>
      </c>
      <c r="AT142" s="18" t="s">
        <v>365</v>
      </c>
      <c r="AU142" s="18" t="s">
        <v>82</v>
      </c>
      <c r="AY142" s="18" t="s">
        <v>136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8" t="s">
        <v>79</v>
      </c>
      <c r="BK142" s="148">
        <f t="shared" si="9"/>
        <v>0</v>
      </c>
      <c r="BL142" s="18" t="s">
        <v>149</v>
      </c>
      <c r="BM142" s="18" t="s">
        <v>535</v>
      </c>
    </row>
    <row r="143" spans="2:65" s="1" customFormat="1" ht="22.5" customHeight="1" x14ac:dyDescent="0.3">
      <c r="B143" s="139"/>
      <c r="C143" s="140" t="s">
        <v>431</v>
      </c>
      <c r="D143" s="140" t="s">
        <v>137</v>
      </c>
      <c r="E143" s="141" t="s">
        <v>902</v>
      </c>
      <c r="F143" s="243" t="s">
        <v>509</v>
      </c>
      <c r="G143" s="244"/>
      <c r="H143" s="244"/>
      <c r="I143" s="244"/>
      <c r="J143" s="142" t="s">
        <v>255</v>
      </c>
      <c r="K143" s="143">
        <v>1</v>
      </c>
      <c r="L143" s="245">
        <v>0</v>
      </c>
      <c r="M143" s="244"/>
      <c r="N143" s="245">
        <f t="shared" si="0"/>
        <v>0</v>
      </c>
      <c r="O143" s="244"/>
      <c r="P143" s="244"/>
      <c r="Q143" s="244"/>
      <c r="R143" s="144"/>
      <c r="T143" s="145" t="s">
        <v>3</v>
      </c>
      <c r="U143" s="41" t="s">
        <v>37</v>
      </c>
      <c r="V143" s="146">
        <v>0</v>
      </c>
      <c r="W143" s="146">
        <f t="shared" si="1"/>
        <v>0</v>
      </c>
      <c r="X143" s="146">
        <v>0</v>
      </c>
      <c r="Y143" s="146">
        <f t="shared" si="2"/>
        <v>0</v>
      </c>
      <c r="Z143" s="146">
        <v>0</v>
      </c>
      <c r="AA143" s="147">
        <f t="shared" si="3"/>
        <v>0</v>
      </c>
      <c r="AR143" s="18" t="s">
        <v>149</v>
      </c>
      <c r="AT143" s="18" t="s">
        <v>137</v>
      </c>
      <c r="AU143" s="18" t="s">
        <v>82</v>
      </c>
      <c r="AY143" s="18" t="s">
        <v>136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8" t="s">
        <v>79</v>
      </c>
      <c r="BK143" s="148">
        <f t="shared" si="9"/>
        <v>0</v>
      </c>
      <c r="BL143" s="18" t="s">
        <v>149</v>
      </c>
      <c r="BM143" s="18" t="s">
        <v>536</v>
      </c>
    </row>
    <row r="144" spans="2:65" s="1" customFormat="1" ht="22.5" customHeight="1" x14ac:dyDescent="0.3">
      <c r="B144" s="139"/>
      <c r="C144" s="188" t="s">
        <v>435</v>
      </c>
      <c r="D144" s="188" t="s">
        <v>365</v>
      </c>
      <c r="E144" s="189" t="s">
        <v>537</v>
      </c>
      <c r="F144" s="271" t="s">
        <v>538</v>
      </c>
      <c r="G144" s="272"/>
      <c r="H144" s="272"/>
      <c r="I144" s="272"/>
      <c r="J144" s="190" t="s">
        <v>255</v>
      </c>
      <c r="K144" s="191">
        <v>4</v>
      </c>
      <c r="L144" s="273">
        <v>0</v>
      </c>
      <c r="M144" s="272"/>
      <c r="N144" s="273">
        <f t="shared" si="0"/>
        <v>0</v>
      </c>
      <c r="O144" s="244"/>
      <c r="P144" s="244"/>
      <c r="Q144" s="244"/>
      <c r="R144" s="144"/>
      <c r="T144" s="145" t="s">
        <v>3</v>
      </c>
      <c r="U144" s="41" t="s">
        <v>37</v>
      </c>
      <c r="V144" s="146">
        <v>0</v>
      </c>
      <c r="W144" s="146">
        <f t="shared" si="1"/>
        <v>0</v>
      </c>
      <c r="X144" s="146">
        <v>0</v>
      </c>
      <c r="Y144" s="146">
        <f t="shared" si="2"/>
        <v>0</v>
      </c>
      <c r="Z144" s="146">
        <v>0</v>
      </c>
      <c r="AA144" s="147">
        <f t="shared" si="3"/>
        <v>0</v>
      </c>
      <c r="AR144" s="18" t="s">
        <v>164</v>
      </c>
      <c r="AT144" s="18" t="s">
        <v>365</v>
      </c>
      <c r="AU144" s="18" t="s">
        <v>82</v>
      </c>
      <c r="AY144" s="18" t="s">
        <v>136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8" t="s">
        <v>79</v>
      </c>
      <c r="BK144" s="148">
        <f t="shared" si="9"/>
        <v>0</v>
      </c>
      <c r="BL144" s="18" t="s">
        <v>149</v>
      </c>
      <c r="BM144" s="18" t="s">
        <v>539</v>
      </c>
    </row>
    <row r="145" spans="2:65" s="1" customFormat="1" ht="22.5" customHeight="1" x14ac:dyDescent="0.3">
      <c r="B145" s="139"/>
      <c r="C145" s="140" t="s">
        <v>440</v>
      </c>
      <c r="D145" s="140" t="s">
        <v>137</v>
      </c>
      <c r="E145" s="141" t="s">
        <v>540</v>
      </c>
      <c r="F145" s="243" t="s">
        <v>509</v>
      </c>
      <c r="G145" s="244"/>
      <c r="H145" s="244"/>
      <c r="I145" s="244"/>
      <c r="J145" s="142" t="s">
        <v>255</v>
      </c>
      <c r="K145" s="143">
        <v>4</v>
      </c>
      <c r="L145" s="245">
        <v>0</v>
      </c>
      <c r="M145" s="244"/>
      <c r="N145" s="245">
        <f t="shared" si="0"/>
        <v>0</v>
      </c>
      <c r="O145" s="244"/>
      <c r="P145" s="244"/>
      <c r="Q145" s="244"/>
      <c r="R145" s="144"/>
      <c r="T145" s="145" t="s">
        <v>3</v>
      </c>
      <c r="U145" s="41" t="s">
        <v>37</v>
      </c>
      <c r="V145" s="146">
        <v>0</v>
      </c>
      <c r="W145" s="146">
        <f t="shared" si="1"/>
        <v>0</v>
      </c>
      <c r="X145" s="146">
        <v>0</v>
      </c>
      <c r="Y145" s="146">
        <f t="shared" si="2"/>
        <v>0</v>
      </c>
      <c r="Z145" s="146">
        <v>0</v>
      </c>
      <c r="AA145" s="147">
        <f t="shared" si="3"/>
        <v>0</v>
      </c>
      <c r="AR145" s="18" t="s">
        <v>149</v>
      </c>
      <c r="AT145" s="18" t="s">
        <v>137</v>
      </c>
      <c r="AU145" s="18" t="s">
        <v>82</v>
      </c>
      <c r="AY145" s="18" t="s">
        <v>136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8" t="s">
        <v>79</v>
      </c>
      <c r="BK145" s="148">
        <f t="shared" si="9"/>
        <v>0</v>
      </c>
      <c r="BL145" s="18" t="s">
        <v>149</v>
      </c>
      <c r="BM145" s="18" t="s">
        <v>541</v>
      </c>
    </row>
    <row r="146" spans="2:65" s="1" customFormat="1" ht="22.5" customHeight="1" x14ac:dyDescent="0.3">
      <c r="B146" s="139"/>
      <c r="C146" s="188" t="s">
        <v>444</v>
      </c>
      <c r="D146" s="188" t="s">
        <v>365</v>
      </c>
      <c r="E146" s="189" t="s">
        <v>542</v>
      </c>
      <c r="F146" s="271" t="s">
        <v>543</v>
      </c>
      <c r="G146" s="272"/>
      <c r="H146" s="272"/>
      <c r="I146" s="272"/>
      <c r="J146" s="190" t="s">
        <v>255</v>
      </c>
      <c r="K146" s="191">
        <v>2</v>
      </c>
      <c r="L146" s="273">
        <v>0</v>
      </c>
      <c r="M146" s="272"/>
      <c r="N146" s="273">
        <f t="shared" si="0"/>
        <v>0</v>
      </c>
      <c r="O146" s="244"/>
      <c r="P146" s="244"/>
      <c r="Q146" s="244"/>
      <c r="R146" s="144"/>
      <c r="T146" s="145" t="s">
        <v>3</v>
      </c>
      <c r="U146" s="41" t="s">
        <v>37</v>
      </c>
      <c r="V146" s="146">
        <v>0</v>
      </c>
      <c r="W146" s="146">
        <f t="shared" si="1"/>
        <v>0</v>
      </c>
      <c r="X146" s="146">
        <v>0</v>
      </c>
      <c r="Y146" s="146">
        <f t="shared" si="2"/>
        <v>0</v>
      </c>
      <c r="Z146" s="146">
        <v>0</v>
      </c>
      <c r="AA146" s="147">
        <f t="shared" si="3"/>
        <v>0</v>
      </c>
      <c r="AR146" s="18" t="s">
        <v>164</v>
      </c>
      <c r="AT146" s="18" t="s">
        <v>365</v>
      </c>
      <c r="AU146" s="18" t="s">
        <v>82</v>
      </c>
      <c r="AY146" s="18" t="s">
        <v>136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8" t="s">
        <v>79</v>
      </c>
      <c r="BK146" s="148">
        <f t="shared" si="9"/>
        <v>0</v>
      </c>
      <c r="BL146" s="18" t="s">
        <v>149</v>
      </c>
      <c r="BM146" s="18" t="s">
        <v>544</v>
      </c>
    </row>
    <row r="147" spans="2:65" s="1" customFormat="1" ht="22.5" customHeight="1" x14ac:dyDescent="0.3">
      <c r="B147" s="139"/>
      <c r="C147" s="140" t="s">
        <v>449</v>
      </c>
      <c r="D147" s="140" t="s">
        <v>137</v>
      </c>
      <c r="E147" s="141" t="s">
        <v>545</v>
      </c>
      <c r="F147" s="243" t="s">
        <v>509</v>
      </c>
      <c r="G147" s="244"/>
      <c r="H147" s="244"/>
      <c r="I147" s="244"/>
      <c r="J147" s="142" t="s">
        <v>255</v>
      </c>
      <c r="K147" s="143">
        <v>2</v>
      </c>
      <c r="L147" s="245">
        <v>0</v>
      </c>
      <c r="M147" s="244"/>
      <c r="N147" s="245">
        <f t="shared" si="0"/>
        <v>0</v>
      </c>
      <c r="O147" s="244"/>
      <c r="P147" s="244"/>
      <c r="Q147" s="244"/>
      <c r="R147" s="144"/>
      <c r="T147" s="145" t="s">
        <v>3</v>
      </c>
      <c r="U147" s="41" t="s">
        <v>37</v>
      </c>
      <c r="V147" s="146">
        <v>0</v>
      </c>
      <c r="W147" s="146">
        <f t="shared" si="1"/>
        <v>0</v>
      </c>
      <c r="X147" s="146">
        <v>0</v>
      </c>
      <c r="Y147" s="146">
        <f t="shared" si="2"/>
        <v>0</v>
      </c>
      <c r="Z147" s="146">
        <v>0</v>
      </c>
      <c r="AA147" s="147">
        <f t="shared" si="3"/>
        <v>0</v>
      </c>
      <c r="AR147" s="18" t="s">
        <v>149</v>
      </c>
      <c r="AT147" s="18" t="s">
        <v>137</v>
      </c>
      <c r="AU147" s="18" t="s">
        <v>82</v>
      </c>
      <c r="AY147" s="18" t="s">
        <v>136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8" t="s">
        <v>79</v>
      </c>
      <c r="BK147" s="148">
        <f t="shared" si="9"/>
        <v>0</v>
      </c>
      <c r="BL147" s="18" t="s">
        <v>149</v>
      </c>
      <c r="BM147" s="18" t="s">
        <v>546</v>
      </c>
    </row>
    <row r="148" spans="2:65" s="1" customFormat="1" ht="22.5" customHeight="1" x14ac:dyDescent="0.3">
      <c r="B148" s="139"/>
      <c r="C148" s="188" t="s">
        <v>454</v>
      </c>
      <c r="D148" s="188" t="s">
        <v>365</v>
      </c>
      <c r="E148" s="189" t="s">
        <v>547</v>
      </c>
      <c r="F148" s="271" t="s">
        <v>548</v>
      </c>
      <c r="G148" s="272"/>
      <c r="H148" s="272"/>
      <c r="I148" s="272"/>
      <c r="J148" s="190" t="s">
        <v>255</v>
      </c>
      <c r="K148" s="191">
        <v>3</v>
      </c>
      <c r="L148" s="273">
        <v>0</v>
      </c>
      <c r="M148" s="272"/>
      <c r="N148" s="273">
        <f t="shared" si="0"/>
        <v>0</v>
      </c>
      <c r="O148" s="244"/>
      <c r="P148" s="244"/>
      <c r="Q148" s="244"/>
      <c r="R148" s="144"/>
      <c r="T148" s="145" t="s">
        <v>3</v>
      </c>
      <c r="U148" s="41" t="s">
        <v>37</v>
      </c>
      <c r="V148" s="146">
        <v>0</v>
      </c>
      <c r="W148" s="146">
        <f t="shared" si="1"/>
        <v>0</v>
      </c>
      <c r="X148" s="146">
        <v>0</v>
      </c>
      <c r="Y148" s="146">
        <f t="shared" si="2"/>
        <v>0</v>
      </c>
      <c r="Z148" s="146">
        <v>0</v>
      </c>
      <c r="AA148" s="147">
        <f t="shared" si="3"/>
        <v>0</v>
      </c>
      <c r="AR148" s="18" t="s">
        <v>164</v>
      </c>
      <c r="AT148" s="18" t="s">
        <v>365</v>
      </c>
      <c r="AU148" s="18" t="s">
        <v>82</v>
      </c>
      <c r="AY148" s="18" t="s">
        <v>136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8" t="s">
        <v>79</v>
      </c>
      <c r="BK148" s="148">
        <f t="shared" si="9"/>
        <v>0</v>
      </c>
      <c r="BL148" s="18" t="s">
        <v>149</v>
      </c>
      <c r="BM148" s="18" t="s">
        <v>549</v>
      </c>
    </row>
    <row r="149" spans="2:65" s="1" customFormat="1" ht="22.5" customHeight="1" x14ac:dyDescent="0.3">
      <c r="B149" s="139"/>
      <c r="C149" s="140" t="s">
        <v>459</v>
      </c>
      <c r="D149" s="140" t="s">
        <v>137</v>
      </c>
      <c r="E149" s="141" t="s">
        <v>550</v>
      </c>
      <c r="F149" s="243" t="s">
        <v>509</v>
      </c>
      <c r="G149" s="244"/>
      <c r="H149" s="244"/>
      <c r="I149" s="244"/>
      <c r="J149" s="142" t="s">
        <v>255</v>
      </c>
      <c r="K149" s="143">
        <v>3</v>
      </c>
      <c r="L149" s="245">
        <v>0</v>
      </c>
      <c r="M149" s="244"/>
      <c r="N149" s="245">
        <f t="shared" si="0"/>
        <v>0</v>
      </c>
      <c r="O149" s="244"/>
      <c r="P149" s="244"/>
      <c r="Q149" s="244"/>
      <c r="R149" s="144"/>
      <c r="T149" s="145" t="s">
        <v>3</v>
      </c>
      <c r="U149" s="149" t="s">
        <v>37</v>
      </c>
      <c r="V149" s="150">
        <v>0</v>
      </c>
      <c r="W149" s="150">
        <f t="shared" si="1"/>
        <v>0</v>
      </c>
      <c r="X149" s="150">
        <v>0</v>
      </c>
      <c r="Y149" s="150">
        <f t="shared" si="2"/>
        <v>0</v>
      </c>
      <c r="Z149" s="150">
        <v>0</v>
      </c>
      <c r="AA149" s="151">
        <f t="shared" si="3"/>
        <v>0</v>
      </c>
      <c r="AR149" s="18" t="s">
        <v>149</v>
      </c>
      <c r="AT149" s="18" t="s">
        <v>137</v>
      </c>
      <c r="AU149" s="18" t="s">
        <v>82</v>
      </c>
      <c r="AY149" s="18" t="s">
        <v>136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8" t="s">
        <v>79</v>
      </c>
      <c r="BK149" s="148">
        <f t="shared" si="9"/>
        <v>0</v>
      </c>
      <c r="BL149" s="18" t="s">
        <v>149</v>
      </c>
      <c r="BM149" s="18" t="s">
        <v>551</v>
      </c>
    </row>
    <row r="150" spans="2:65" s="1" customFormat="1" ht="6.95" customHeight="1" x14ac:dyDescent="0.3"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8"/>
    </row>
  </sheetData>
  <mergeCells count="160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3:Q93"/>
    <mergeCell ref="L95:Q95"/>
    <mergeCell ref="C101:Q101"/>
    <mergeCell ref="F103:P103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N113:Q113"/>
    <mergeCell ref="N114:Q114"/>
    <mergeCell ref="N115:Q115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H1:K1"/>
    <mergeCell ref="S2:AC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</mergeCells>
  <hyperlinks>
    <hyperlink ref="F1:G1" location="C2" tooltip="Krycí list rozpočtu" display="1) Krycí list rozpočtu" xr:uid="{00000000-0004-0000-0400-000000000000}"/>
    <hyperlink ref="H1:K1" location="C87" tooltip="Rekapitulace rozpočtu" display="2) Rekapitulace rozpočtu" xr:uid="{00000000-0004-0000-0400-000001000000}"/>
    <hyperlink ref="L1" location="C112" tooltip="Rozpočet" display="3) Rozpočet" xr:uid="{00000000-0004-0000-0400-000002000000}"/>
    <hyperlink ref="S1:T1" location="'Rekapitulace stavby'!C2" tooltip="Rekapitulace stavby" display="Rekapitulace stavby" xr:uid="{00000000-0004-0000-04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333"/>
  <sheetViews>
    <sheetView showGridLines="0" workbookViewId="0">
      <pane ySplit="1" topLeftCell="A326" activePane="bottomLeft" state="frozen"/>
      <selection pane="bottomLeft" activeCell="P343" sqref="P34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97"/>
      <c r="B1" s="195"/>
      <c r="C1" s="195"/>
      <c r="D1" s="196" t="s">
        <v>1</v>
      </c>
      <c r="E1" s="195"/>
      <c r="F1" s="193" t="s">
        <v>861</v>
      </c>
      <c r="G1" s="193"/>
      <c r="H1" s="242" t="s">
        <v>862</v>
      </c>
      <c r="I1" s="242"/>
      <c r="J1" s="242"/>
      <c r="K1" s="242"/>
      <c r="L1" s="193" t="s">
        <v>863</v>
      </c>
      <c r="M1" s="195"/>
      <c r="N1" s="195"/>
      <c r="O1" s="196" t="s">
        <v>106</v>
      </c>
      <c r="P1" s="195"/>
      <c r="Q1" s="195"/>
      <c r="R1" s="195"/>
      <c r="S1" s="193" t="s">
        <v>864</v>
      </c>
      <c r="T1" s="193"/>
      <c r="U1" s="197"/>
      <c r="V1" s="197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C2" s="234" t="s">
        <v>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99" t="s">
        <v>6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18" t="s">
        <v>101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82</v>
      </c>
    </row>
    <row r="4" spans="1:66" ht="36.950000000000003" customHeight="1" x14ac:dyDescent="0.3">
      <c r="B4" s="22"/>
      <c r="C4" s="228" t="s">
        <v>107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52" t="str">
        <f>'Rekapitulace stavby'!K6</f>
        <v>Dětské hřiště č.5. MOb OSTRAVA-JIH, Hrabůvka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3"/>
      <c r="R6" s="24"/>
    </row>
    <row r="7" spans="1:66" ht="25.35" customHeight="1" x14ac:dyDescent="0.3">
      <c r="B7" s="22"/>
      <c r="C7" s="23"/>
      <c r="D7" s="29" t="s">
        <v>108</v>
      </c>
      <c r="E7" s="23"/>
      <c r="F7" s="252" t="s">
        <v>552</v>
      </c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3"/>
      <c r="R7" s="24"/>
    </row>
    <row r="8" spans="1:66" s="1" customFormat="1" ht="32.85" customHeight="1" x14ac:dyDescent="0.3">
      <c r="B8" s="32"/>
      <c r="C8" s="33"/>
      <c r="D8" s="28" t="s">
        <v>110</v>
      </c>
      <c r="E8" s="33"/>
      <c r="F8" s="236" t="s">
        <v>553</v>
      </c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33"/>
      <c r="R8" s="34"/>
    </row>
    <row r="9" spans="1:66" s="1" customFormat="1" ht="14.45" customHeight="1" x14ac:dyDescent="0.3">
      <c r="B9" s="32"/>
      <c r="C9" s="33"/>
      <c r="D9" s="29" t="s">
        <v>18</v>
      </c>
      <c r="E9" s="33"/>
      <c r="F9" s="27" t="s">
        <v>3</v>
      </c>
      <c r="G9" s="33"/>
      <c r="H9" s="33"/>
      <c r="I9" s="33"/>
      <c r="J9" s="33"/>
      <c r="K9" s="33"/>
      <c r="L9" s="33"/>
      <c r="M9" s="29" t="s">
        <v>19</v>
      </c>
      <c r="N9" s="33"/>
      <c r="O9" s="27" t="s">
        <v>3</v>
      </c>
      <c r="P9" s="33"/>
      <c r="Q9" s="33"/>
      <c r="R9" s="34"/>
    </row>
    <row r="10" spans="1:66" s="1" customFormat="1" ht="14.45" customHeight="1" x14ac:dyDescent="0.3">
      <c r="B10" s="32"/>
      <c r="C10" s="33"/>
      <c r="D10" s="29" t="s">
        <v>20</v>
      </c>
      <c r="E10" s="33"/>
      <c r="F10" s="27" t="s">
        <v>21</v>
      </c>
      <c r="G10" s="33"/>
      <c r="H10" s="33"/>
      <c r="I10" s="33"/>
      <c r="J10" s="33"/>
      <c r="K10" s="33"/>
      <c r="L10" s="33"/>
      <c r="M10" s="29" t="s">
        <v>22</v>
      </c>
      <c r="N10" s="33"/>
      <c r="O10" s="246">
        <f>'Rekapitulace stavby'!AN8</f>
        <v>43794</v>
      </c>
      <c r="P10" s="203"/>
      <c r="Q10" s="33"/>
      <c r="R10" s="34"/>
    </row>
    <row r="11" spans="1:66" s="1" customFormat="1" ht="10.9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 x14ac:dyDescent="0.3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35" t="s">
        <v>3</v>
      </c>
      <c r="P12" s="203"/>
      <c r="Q12" s="33"/>
      <c r="R12" s="34"/>
    </row>
    <row r="13" spans="1:66" s="1" customFormat="1" ht="18" customHeight="1" x14ac:dyDescent="0.3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35" t="s">
        <v>3</v>
      </c>
      <c r="P13" s="203"/>
      <c r="Q13" s="33"/>
      <c r="R13" s="34"/>
    </row>
    <row r="14" spans="1:66" s="1" customFormat="1" ht="6.95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 x14ac:dyDescent="0.3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35" t="str">
        <f>IF('Rekapitulace stavby'!AN13="","",'Rekapitulace stavby'!AN13)</f>
        <v/>
      </c>
      <c r="P15" s="203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IF('Rekapitulace stavby'!E14="","",'Rekapitulace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35" t="str">
        <f>IF('Rekapitulace stavby'!AN14="","",'Rekapitulace stavby'!AN14)</f>
        <v/>
      </c>
      <c r="P16" s="203"/>
      <c r="Q16" s="33"/>
      <c r="R16" s="34"/>
    </row>
    <row r="17" spans="2:18" s="1" customFormat="1" ht="6.95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 x14ac:dyDescent="0.3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35" t="s">
        <v>3</v>
      </c>
      <c r="P18" s="203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907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35" t="s">
        <v>3</v>
      </c>
      <c r="P19" s="203"/>
      <c r="Q19" s="33"/>
      <c r="R19" s="34"/>
    </row>
    <row r="20" spans="2:18" s="1" customFormat="1" ht="6.95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 x14ac:dyDescent="0.3">
      <c r="B21" s="32"/>
      <c r="C21" s="33"/>
      <c r="D21" s="29" t="s">
        <v>31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35" t="str">
        <f>IF('Rekapitulace stavby'!AN19="","",'Rekapitulace stavby'!AN19)</f>
        <v/>
      </c>
      <c r="P21" s="203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IF('Rekapitulace stavby'!E20="","",'Rekapitulace stavby'!E20)</f>
        <v>Ing. Patrik Salot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35" t="str">
        <f>IF('Rekapitulace stavby'!AN20="","",'Rekapitulace stavby'!AN20)</f>
        <v/>
      </c>
      <c r="P22" s="203"/>
      <c r="Q22" s="33"/>
      <c r="R22" s="34"/>
    </row>
    <row r="23" spans="2:18" s="1" customFormat="1" ht="6.95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 x14ac:dyDescent="0.3">
      <c r="B24" s="32"/>
      <c r="C24" s="33"/>
      <c r="D24" s="29" t="s">
        <v>32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37" t="s">
        <v>3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 x14ac:dyDescent="0.3">
      <c r="B28" s="32"/>
      <c r="C28" s="33"/>
      <c r="D28" s="109" t="s">
        <v>112</v>
      </c>
      <c r="E28" s="33"/>
      <c r="F28" s="33"/>
      <c r="G28" s="33"/>
      <c r="H28" s="33"/>
      <c r="I28" s="33"/>
      <c r="J28" s="33"/>
      <c r="K28" s="33"/>
      <c r="L28" s="33"/>
      <c r="M28" s="213">
        <f>N89</f>
        <v>0</v>
      </c>
      <c r="N28" s="203"/>
      <c r="O28" s="203"/>
      <c r="P28" s="203"/>
      <c r="Q28" s="33"/>
      <c r="R28" s="34"/>
    </row>
    <row r="29" spans="2:18" s="1" customFormat="1" ht="14.45" customHeight="1" x14ac:dyDescent="0.3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213">
        <f>N100</f>
        <v>0</v>
      </c>
      <c r="N29" s="203"/>
      <c r="O29" s="203"/>
      <c r="P29" s="203"/>
      <c r="Q29" s="33"/>
      <c r="R29" s="34"/>
    </row>
    <row r="30" spans="2:18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0" t="s">
        <v>35</v>
      </c>
      <c r="E31" s="33"/>
      <c r="F31" s="33"/>
      <c r="G31" s="33"/>
      <c r="H31" s="33"/>
      <c r="I31" s="33"/>
      <c r="J31" s="33"/>
      <c r="K31" s="33"/>
      <c r="L31" s="33"/>
      <c r="M31" s="259">
        <f>ROUND(M28+M29,2)</f>
        <v>0</v>
      </c>
      <c r="N31" s="203"/>
      <c r="O31" s="203"/>
      <c r="P31" s="203"/>
      <c r="Q31" s="33"/>
      <c r="R31" s="34"/>
    </row>
    <row r="32" spans="2:18" s="1" customFormat="1" ht="6.95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 x14ac:dyDescent="0.3">
      <c r="B33" s="32"/>
      <c r="C33" s="33"/>
      <c r="D33" s="39" t="s">
        <v>36</v>
      </c>
      <c r="E33" s="39" t="s">
        <v>37</v>
      </c>
      <c r="F33" s="40">
        <v>0.21</v>
      </c>
      <c r="G33" s="111" t="s">
        <v>38</v>
      </c>
      <c r="H33" s="257">
        <f>ROUND((SUM(BE100:BE101)+SUM(BE120:BE332)), 2)</f>
        <v>0</v>
      </c>
      <c r="I33" s="203"/>
      <c r="J33" s="203"/>
      <c r="K33" s="33"/>
      <c r="L33" s="33"/>
      <c r="M33" s="257">
        <f>ROUND(ROUND((SUM(BE100:BE101)+SUM(BE120:BE332)), 2)*F33, 2)</f>
        <v>0</v>
      </c>
      <c r="N33" s="203"/>
      <c r="O33" s="203"/>
      <c r="P33" s="203"/>
      <c r="Q33" s="33"/>
      <c r="R33" s="34"/>
    </row>
    <row r="34" spans="2:18" s="1" customFormat="1" ht="14.45" customHeight="1" x14ac:dyDescent="0.3">
      <c r="B34" s="32"/>
      <c r="C34" s="33"/>
      <c r="D34" s="33"/>
      <c r="E34" s="39" t="s">
        <v>39</v>
      </c>
      <c r="F34" s="40">
        <v>0.15</v>
      </c>
      <c r="G34" s="111" t="s">
        <v>38</v>
      </c>
      <c r="H34" s="257">
        <f>ROUND((SUM(BF100:BF101)+SUM(BF120:BF332)), 2)</f>
        <v>0</v>
      </c>
      <c r="I34" s="203"/>
      <c r="J34" s="203"/>
      <c r="K34" s="33"/>
      <c r="L34" s="33"/>
      <c r="M34" s="257">
        <f>ROUND(ROUND((SUM(BF100:BF101)+SUM(BF120:BF332)), 2)*F34, 2)</f>
        <v>0</v>
      </c>
      <c r="N34" s="203"/>
      <c r="O34" s="203"/>
      <c r="P34" s="203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40</v>
      </c>
      <c r="F35" s="40">
        <v>0.21</v>
      </c>
      <c r="G35" s="111" t="s">
        <v>38</v>
      </c>
      <c r="H35" s="257">
        <f>ROUND((SUM(BG100:BG101)+SUM(BG120:BG332)), 2)</f>
        <v>0</v>
      </c>
      <c r="I35" s="203"/>
      <c r="J35" s="203"/>
      <c r="K35" s="33"/>
      <c r="L35" s="33"/>
      <c r="M35" s="257">
        <v>0</v>
      </c>
      <c r="N35" s="203"/>
      <c r="O35" s="203"/>
      <c r="P35" s="203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41</v>
      </c>
      <c r="F36" s="40">
        <v>0.15</v>
      </c>
      <c r="G36" s="111" t="s">
        <v>38</v>
      </c>
      <c r="H36" s="257">
        <f>ROUND((SUM(BH100:BH101)+SUM(BH120:BH332)), 2)</f>
        <v>0</v>
      </c>
      <c r="I36" s="203"/>
      <c r="J36" s="203"/>
      <c r="K36" s="33"/>
      <c r="L36" s="33"/>
      <c r="M36" s="257">
        <v>0</v>
      </c>
      <c r="N36" s="203"/>
      <c r="O36" s="203"/>
      <c r="P36" s="203"/>
      <c r="Q36" s="33"/>
      <c r="R36" s="34"/>
    </row>
    <row r="37" spans="2:18" s="1" customFormat="1" ht="14.45" hidden="1" customHeight="1" x14ac:dyDescent="0.3">
      <c r="B37" s="32"/>
      <c r="C37" s="33"/>
      <c r="D37" s="33"/>
      <c r="E37" s="39" t="s">
        <v>42</v>
      </c>
      <c r="F37" s="40">
        <v>0</v>
      </c>
      <c r="G37" s="111" t="s">
        <v>38</v>
      </c>
      <c r="H37" s="257">
        <f>ROUND((SUM(BI100:BI101)+SUM(BI120:BI332)), 2)</f>
        <v>0</v>
      </c>
      <c r="I37" s="203"/>
      <c r="J37" s="203"/>
      <c r="K37" s="33"/>
      <c r="L37" s="33"/>
      <c r="M37" s="257">
        <v>0</v>
      </c>
      <c r="N37" s="203"/>
      <c r="O37" s="203"/>
      <c r="P37" s="203"/>
      <c r="Q37" s="33"/>
      <c r="R37" s="34"/>
    </row>
    <row r="38" spans="2:18" s="1" customFormat="1" ht="6.9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2" t="s">
        <v>43</v>
      </c>
      <c r="E39" s="72"/>
      <c r="F39" s="72"/>
      <c r="G39" s="113" t="s">
        <v>44</v>
      </c>
      <c r="H39" s="114" t="s">
        <v>45</v>
      </c>
      <c r="I39" s="72"/>
      <c r="J39" s="72"/>
      <c r="K39" s="72"/>
      <c r="L39" s="258">
        <f>SUM(M31:M37)</f>
        <v>0</v>
      </c>
      <c r="M39" s="221"/>
      <c r="N39" s="221"/>
      <c r="O39" s="221"/>
      <c r="P39" s="223"/>
      <c r="Q39" s="108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ht="15" x14ac:dyDescent="0.3">
      <c r="B50" s="32"/>
      <c r="C50" s="33"/>
      <c r="D50" s="47" t="s">
        <v>46</v>
      </c>
      <c r="E50" s="48"/>
      <c r="F50" s="48"/>
      <c r="G50" s="48"/>
      <c r="H50" s="49"/>
      <c r="I50" s="33"/>
      <c r="J50" s="47" t="s">
        <v>47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ht="15" x14ac:dyDescent="0.3">
      <c r="B59" s="32"/>
      <c r="C59" s="33"/>
      <c r="D59" s="52" t="s">
        <v>48</v>
      </c>
      <c r="E59" s="53"/>
      <c r="F59" s="53"/>
      <c r="G59" s="54" t="s">
        <v>49</v>
      </c>
      <c r="H59" s="55"/>
      <c r="I59" s="33"/>
      <c r="J59" s="52" t="s">
        <v>48</v>
      </c>
      <c r="K59" s="53"/>
      <c r="L59" s="53"/>
      <c r="M59" s="53"/>
      <c r="N59" s="54" t="s">
        <v>49</v>
      </c>
      <c r="O59" s="53"/>
      <c r="P59" s="55"/>
      <c r="Q59" s="33"/>
      <c r="R59" s="34"/>
    </row>
    <row r="60" spans="2:18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ht="15" x14ac:dyDescent="0.3">
      <c r="B61" s="32"/>
      <c r="C61" s="33"/>
      <c r="D61" s="47" t="s">
        <v>50</v>
      </c>
      <c r="E61" s="48"/>
      <c r="F61" s="48"/>
      <c r="G61" s="48"/>
      <c r="H61" s="49"/>
      <c r="I61" s="33"/>
      <c r="J61" s="47" t="s">
        <v>51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18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18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18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18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18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18" s="1" customFormat="1" ht="15" x14ac:dyDescent="0.3">
      <c r="B70" s="32"/>
      <c r="C70" s="33"/>
      <c r="D70" s="52" t="s">
        <v>48</v>
      </c>
      <c r="E70" s="53"/>
      <c r="F70" s="53"/>
      <c r="G70" s="54" t="s">
        <v>49</v>
      </c>
      <c r="H70" s="55"/>
      <c r="I70" s="33"/>
      <c r="J70" s="52" t="s">
        <v>48</v>
      </c>
      <c r="K70" s="53"/>
      <c r="L70" s="53"/>
      <c r="M70" s="53"/>
      <c r="N70" s="54" t="s">
        <v>49</v>
      </c>
      <c r="O70" s="53"/>
      <c r="P70" s="55"/>
      <c r="Q70" s="33"/>
      <c r="R70" s="34"/>
    </row>
    <row r="71" spans="2:18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 x14ac:dyDescent="0.3">
      <c r="B76" s="32"/>
      <c r="C76" s="228" t="s">
        <v>114</v>
      </c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34"/>
    </row>
    <row r="77" spans="2:18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2" t="str">
        <f>F6</f>
        <v>Dětské hřiště č.5. MOb OSTRAVA-JIH, Hrabůvka</v>
      </c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33"/>
      <c r="R78" s="34"/>
    </row>
    <row r="79" spans="2:18" ht="30" customHeight="1" x14ac:dyDescent="0.3">
      <c r="B79" s="22"/>
      <c r="C79" s="29" t="s">
        <v>108</v>
      </c>
      <c r="D79" s="23"/>
      <c r="E79" s="23"/>
      <c r="F79" s="252" t="s">
        <v>552</v>
      </c>
      <c r="G79" s="214"/>
      <c r="H79" s="214"/>
      <c r="I79" s="214"/>
      <c r="J79" s="214"/>
      <c r="K79" s="214"/>
      <c r="L79" s="214"/>
      <c r="M79" s="214"/>
      <c r="N79" s="214"/>
      <c r="O79" s="214"/>
      <c r="P79" s="214"/>
      <c r="Q79" s="23"/>
      <c r="R79" s="24"/>
    </row>
    <row r="80" spans="2:18" s="1" customFormat="1" ht="36.950000000000003" customHeight="1" x14ac:dyDescent="0.3">
      <c r="B80" s="32"/>
      <c r="C80" s="66" t="s">
        <v>110</v>
      </c>
      <c r="D80" s="33"/>
      <c r="E80" s="33"/>
      <c r="F80" s="229" t="str">
        <f>F8</f>
        <v>02-1 - Vsakovací a retenční objekty vč.drenáží</v>
      </c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33"/>
      <c r="R80" s="34"/>
    </row>
    <row r="81" spans="2:47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20</v>
      </c>
      <c r="D82" s="33"/>
      <c r="E82" s="33"/>
      <c r="F82" s="27" t="str">
        <f>F10</f>
        <v>Hrabůvka</v>
      </c>
      <c r="G82" s="33"/>
      <c r="H82" s="33"/>
      <c r="I82" s="33"/>
      <c r="J82" s="33"/>
      <c r="K82" s="29" t="s">
        <v>22</v>
      </c>
      <c r="L82" s="33"/>
      <c r="M82" s="246">
        <f>IF(O10="","",O10)</f>
        <v>43794</v>
      </c>
      <c r="N82" s="203"/>
      <c r="O82" s="203"/>
      <c r="P82" s="203"/>
      <c r="Q82" s="33"/>
      <c r="R82" s="34"/>
    </row>
    <row r="83" spans="2:47" s="1" customFormat="1" ht="6.95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 x14ac:dyDescent="0.3">
      <c r="B84" s="32"/>
      <c r="C84" s="29" t="s">
        <v>23</v>
      </c>
      <c r="D84" s="33"/>
      <c r="E84" s="33"/>
      <c r="F84" s="27" t="str">
        <f>E13</f>
        <v>Statutární město Ostrava,městský obvod Ostrava-Jih</v>
      </c>
      <c r="G84" s="33"/>
      <c r="H84" s="33"/>
      <c r="I84" s="33"/>
      <c r="J84" s="33"/>
      <c r="K84" s="29" t="s">
        <v>29</v>
      </c>
      <c r="L84" s="33"/>
      <c r="M84" s="235" t="str">
        <f>E19</f>
        <v>British Thovt (Czech Republic) s.r.o.</v>
      </c>
      <c r="N84" s="203"/>
      <c r="O84" s="203"/>
      <c r="P84" s="203"/>
      <c r="Q84" s="203"/>
      <c r="R84" s="34"/>
    </row>
    <row r="85" spans="2:47" s="1" customFormat="1" ht="14.45" customHeight="1" x14ac:dyDescent="0.3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31</v>
      </c>
      <c r="L85" s="33"/>
      <c r="M85" s="235" t="str">
        <f>E22</f>
        <v>Ing. Patrik Salot</v>
      </c>
      <c r="N85" s="203"/>
      <c r="O85" s="203"/>
      <c r="P85" s="203"/>
      <c r="Q85" s="203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115</v>
      </c>
      <c r="D87" s="251"/>
      <c r="E87" s="251"/>
      <c r="F87" s="251"/>
      <c r="G87" s="251"/>
      <c r="H87" s="108"/>
      <c r="I87" s="108"/>
      <c r="J87" s="108"/>
      <c r="K87" s="108"/>
      <c r="L87" s="108"/>
      <c r="M87" s="108"/>
      <c r="N87" s="253" t="s">
        <v>116</v>
      </c>
      <c r="O87" s="203"/>
      <c r="P87" s="203"/>
      <c r="Q87" s="203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5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02">
        <f>N120</f>
        <v>0</v>
      </c>
      <c r="O89" s="203"/>
      <c r="P89" s="203"/>
      <c r="Q89" s="203"/>
      <c r="R89" s="34"/>
      <c r="AU89" s="18" t="s">
        <v>118</v>
      </c>
    </row>
    <row r="90" spans="2:47" s="7" customFormat="1" ht="24.95" customHeight="1" x14ac:dyDescent="0.3">
      <c r="B90" s="116"/>
      <c r="C90" s="117"/>
      <c r="D90" s="118" t="s">
        <v>186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54">
        <f>N121</f>
        <v>0</v>
      </c>
      <c r="O90" s="255"/>
      <c r="P90" s="255"/>
      <c r="Q90" s="255"/>
      <c r="R90" s="119"/>
    </row>
    <row r="91" spans="2:47" s="10" customFormat="1" ht="19.899999999999999" customHeight="1" x14ac:dyDescent="0.3">
      <c r="B91" s="152"/>
      <c r="C91" s="95"/>
      <c r="D91" s="153" t="s">
        <v>187</v>
      </c>
      <c r="E91" s="95"/>
      <c r="F91" s="95"/>
      <c r="G91" s="95"/>
      <c r="H91" s="95"/>
      <c r="I91" s="95"/>
      <c r="J91" s="95"/>
      <c r="K91" s="95"/>
      <c r="L91" s="95"/>
      <c r="M91" s="95"/>
      <c r="N91" s="204">
        <f>N122</f>
        <v>0</v>
      </c>
      <c r="O91" s="205"/>
      <c r="P91" s="205"/>
      <c r="Q91" s="205"/>
      <c r="R91" s="154"/>
    </row>
    <row r="92" spans="2:47" s="10" customFormat="1" ht="19.899999999999999" customHeight="1" x14ac:dyDescent="0.3">
      <c r="B92" s="152"/>
      <c r="C92" s="95"/>
      <c r="D92" s="153" t="s">
        <v>282</v>
      </c>
      <c r="E92" s="95"/>
      <c r="F92" s="95"/>
      <c r="G92" s="95"/>
      <c r="H92" s="95"/>
      <c r="I92" s="95"/>
      <c r="J92" s="95"/>
      <c r="K92" s="95"/>
      <c r="L92" s="95"/>
      <c r="M92" s="95"/>
      <c r="N92" s="204">
        <f>N193</f>
        <v>0</v>
      </c>
      <c r="O92" s="205"/>
      <c r="P92" s="205"/>
      <c r="Q92" s="205"/>
      <c r="R92" s="154"/>
    </row>
    <row r="93" spans="2:47" s="10" customFormat="1" ht="19.899999999999999" customHeight="1" x14ac:dyDescent="0.3">
      <c r="B93" s="152"/>
      <c r="C93" s="95"/>
      <c r="D93" s="153" t="s">
        <v>554</v>
      </c>
      <c r="E93" s="95"/>
      <c r="F93" s="95"/>
      <c r="G93" s="95"/>
      <c r="H93" s="95"/>
      <c r="I93" s="95"/>
      <c r="J93" s="95"/>
      <c r="K93" s="95"/>
      <c r="L93" s="95"/>
      <c r="M93" s="95"/>
      <c r="N93" s="204">
        <f>N238</f>
        <v>0</v>
      </c>
      <c r="O93" s="205"/>
      <c r="P93" s="205"/>
      <c r="Q93" s="205"/>
      <c r="R93" s="154"/>
    </row>
    <row r="94" spans="2:47" s="10" customFormat="1" ht="19.899999999999999" customHeight="1" x14ac:dyDescent="0.3">
      <c r="B94" s="152"/>
      <c r="C94" s="95"/>
      <c r="D94" s="153" t="s">
        <v>555</v>
      </c>
      <c r="E94" s="95"/>
      <c r="F94" s="95"/>
      <c r="G94" s="95"/>
      <c r="H94" s="95"/>
      <c r="I94" s="95"/>
      <c r="J94" s="95"/>
      <c r="K94" s="95"/>
      <c r="L94" s="95"/>
      <c r="M94" s="95"/>
      <c r="N94" s="204">
        <f>N247</f>
        <v>0</v>
      </c>
      <c r="O94" s="205"/>
      <c r="P94" s="205"/>
      <c r="Q94" s="205"/>
      <c r="R94" s="154"/>
    </row>
    <row r="95" spans="2:47" s="10" customFormat="1" ht="19.899999999999999" customHeight="1" x14ac:dyDescent="0.3">
      <c r="B95" s="152"/>
      <c r="C95" s="95"/>
      <c r="D95" s="153" t="s">
        <v>556</v>
      </c>
      <c r="E95" s="95"/>
      <c r="F95" s="95"/>
      <c r="G95" s="95"/>
      <c r="H95" s="95"/>
      <c r="I95" s="95"/>
      <c r="J95" s="95"/>
      <c r="K95" s="95"/>
      <c r="L95" s="95"/>
      <c r="M95" s="95"/>
      <c r="N95" s="204">
        <f>N264</f>
        <v>0</v>
      </c>
      <c r="O95" s="205"/>
      <c r="P95" s="205"/>
      <c r="Q95" s="205"/>
      <c r="R95" s="154"/>
    </row>
    <row r="96" spans="2:47" s="10" customFormat="1" ht="19.899999999999999" customHeight="1" x14ac:dyDescent="0.3">
      <c r="B96" s="152"/>
      <c r="C96" s="95"/>
      <c r="D96" s="153" t="s">
        <v>284</v>
      </c>
      <c r="E96" s="95"/>
      <c r="F96" s="95"/>
      <c r="G96" s="95"/>
      <c r="H96" s="95"/>
      <c r="I96" s="95"/>
      <c r="J96" s="95"/>
      <c r="K96" s="95"/>
      <c r="L96" s="95"/>
      <c r="M96" s="95"/>
      <c r="N96" s="204">
        <f>N292</f>
        <v>0</v>
      </c>
      <c r="O96" s="205"/>
      <c r="P96" s="205"/>
      <c r="Q96" s="205"/>
      <c r="R96" s="154"/>
    </row>
    <row r="97" spans="2:21" s="7" customFormat="1" ht="24.95" customHeight="1" x14ac:dyDescent="0.3">
      <c r="B97" s="116"/>
      <c r="C97" s="117"/>
      <c r="D97" s="118" t="s">
        <v>557</v>
      </c>
      <c r="E97" s="117"/>
      <c r="F97" s="117"/>
      <c r="G97" s="117"/>
      <c r="H97" s="117"/>
      <c r="I97" s="117"/>
      <c r="J97" s="117"/>
      <c r="K97" s="117"/>
      <c r="L97" s="117"/>
      <c r="M97" s="117"/>
      <c r="N97" s="254">
        <f>N294</f>
        <v>0</v>
      </c>
      <c r="O97" s="255"/>
      <c r="P97" s="255"/>
      <c r="Q97" s="255"/>
      <c r="R97" s="119"/>
    </row>
    <row r="98" spans="2:21" s="10" customFormat="1" ht="19.899999999999999" customHeight="1" x14ac:dyDescent="0.3">
      <c r="B98" s="152"/>
      <c r="C98" s="95"/>
      <c r="D98" s="153" t="s">
        <v>558</v>
      </c>
      <c r="E98" s="95"/>
      <c r="F98" s="95"/>
      <c r="G98" s="95"/>
      <c r="H98" s="95"/>
      <c r="I98" s="95"/>
      <c r="J98" s="95"/>
      <c r="K98" s="95"/>
      <c r="L98" s="95"/>
      <c r="M98" s="95"/>
      <c r="N98" s="204">
        <f>N295</f>
        <v>0</v>
      </c>
      <c r="O98" s="205"/>
      <c r="P98" s="205"/>
      <c r="Q98" s="205"/>
      <c r="R98" s="154"/>
    </row>
    <row r="99" spans="2:21" s="1" customFormat="1" ht="21.75" customHeight="1" x14ac:dyDescent="0.3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 x14ac:dyDescent="0.3">
      <c r="B100" s="32"/>
      <c r="C100" s="115" t="s">
        <v>120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56">
        <v>0</v>
      </c>
      <c r="O100" s="203"/>
      <c r="P100" s="203"/>
      <c r="Q100" s="203"/>
      <c r="R100" s="34"/>
      <c r="T100" s="120"/>
      <c r="U100" s="121" t="s">
        <v>36</v>
      </c>
    </row>
    <row r="101" spans="2:21" s="1" customFormat="1" ht="18" customHeight="1" x14ac:dyDescent="0.3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21" s="1" customFormat="1" ht="29.25" customHeight="1" x14ac:dyDescent="0.3">
      <c r="B102" s="32"/>
      <c r="C102" s="107" t="s">
        <v>105</v>
      </c>
      <c r="D102" s="108"/>
      <c r="E102" s="108"/>
      <c r="F102" s="108"/>
      <c r="G102" s="108"/>
      <c r="H102" s="108"/>
      <c r="I102" s="108"/>
      <c r="J102" s="108"/>
      <c r="K102" s="108"/>
      <c r="L102" s="217">
        <f>ROUND(SUM(N89+N100),2)</f>
        <v>0</v>
      </c>
      <c r="M102" s="251"/>
      <c r="N102" s="251"/>
      <c r="O102" s="251"/>
      <c r="P102" s="251"/>
      <c r="Q102" s="251"/>
      <c r="R102" s="34"/>
    </row>
    <row r="103" spans="2:21" s="1" customFormat="1" ht="6.95" customHeight="1" x14ac:dyDescent="0.3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21" s="1" customFormat="1" ht="6.95" customHeight="1" x14ac:dyDescent="0.3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21" s="1" customFormat="1" ht="36.950000000000003" customHeight="1" x14ac:dyDescent="0.3">
      <c r="B108" s="32"/>
      <c r="C108" s="228" t="s">
        <v>121</v>
      </c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34"/>
    </row>
    <row r="109" spans="2:21" s="1" customFormat="1" ht="6.95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 ht="30" customHeight="1" x14ac:dyDescent="0.3">
      <c r="B110" s="32"/>
      <c r="C110" s="29" t="s">
        <v>15</v>
      </c>
      <c r="D110" s="33"/>
      <c r="E110" s="33"/>
      <c r="F110" s="252" t="str">
        <f>F6</f>
        <v>Dětské hřiště č.5. MOb OSTRAVA-JIH, Hrabůvka</v>
      </c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33"/>
      <c r="R110" s="34"/>
    </row>
    <row r="111" spans="2:21" ht="30" customHeight="1" x14ac:dyDescent="0.3">
      <c r="B111" s="22"/>
      <c r="C111" s="29" t="s">
        <v>108</v>
      </c>
      <c r="D111" s="23"/>
      <c r="E111" s="23"/>
      <c r="F111" s="252" t="s">
        <v>552</v>
      </c>
      <c r="G111" s="214"/>
      <c r="H111" s="214"/>
      <c r="I111" s="214"/>
      <c r="J111" s="214"/>
      <c r="K111" s="214"/>
      <c r="L111" s="214"/>
      <c r="M111" s="214"/>
      <c r="N111" s="214"/>
      <c r="O111" s="214"/>
      <c r="P111" s="214"/>
      <c r="Q111" s="23"/>
      <c r="R111" s="24"/>
    </row>
    <row r="112" spans="2:21" s="1" customFormat="1" ht="36.950000000000003" customHeight="1" x14ac:dyDescent="0.3">
      <c r="B112" s="32"/>
      <c r="C112" s="66" t="s">
        <v>110</v>
      </c>
      <c r="D112" s="33"/>
      <c r="E112" s="33"/>
      <c r="F112" s="229" t="str">
        <f>F8</f>
        <v>02-1 - Vsakovací a retenční objekty vč.drenáží</v>
      </c>
      <c r="G112" s="203"/>
      <c r="H112" s="203"/>
      <c r="I112" s="203"/>
      <c r="J112" s="203"/>
      <c r="K112" s="203"/>
      <c r="L112" s="203"/>
      <c r="M112" s="203"/>
      <c r="N112" s="203"/>
      <c r="O112" s="203"/>
      <c r="P112" s="203"/>
      <c r="Q112" s="33"/>
      <c r="R112" s="34"/>
    </row>
    <row r="113" spans="2:65" s="1" customFormat="1" ht="6.95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8" customHeight="1" x14ac:dyDescent="0.3">
      <c r="B114" s="32"/>
      <c r="C114" s="29" t="s">
        <v>20</v>
      </c>
      <c r="D114" s="33"/>
      <c r="E114" s="33"/>
      <c r="F114" s="27" t="str">
        <f>F10</f>
        <v>Hrabůvka</v>
      </c>
      <c r="G114" s="33"/>
      <c r="H114" s="33"/>
      <c r="I114" s="33"/>
      <c r="J114" s="33"/>
      <c r="K114" s="29" t="s">
        <v>22</v>
      </c>
      <c r="L114" s="33"/>
      <c r="M114" s="246">
        <f>IF(O10="","",O10)</f>
        <v>43794</v>
      </c>
      <c r="N114" s="203"/>
      <c r="O114" s="203"/>
      <c r="P114" s="203"/>
      <c r="Q114" s="33"/>
      <c r="R114" s="34"/>
    </row>
    <row r="115" spans="2:65" s="1" customFormat="1" ht="6.95" customHeight="1" x14ac:dyDescent="0.3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5" x14ac:dyDescent="0.3">
      <c r="B116" s="32"/>
      <c r="C116" s="29" t="s">
        <v>23</v>
      </c>
      <c r="D116" s="33"/>
      <c r="E116" s="33"/>
      <c r="F116" s="27" t="str">
        <f>E13</f>
        <v>Statutární město Ostrava,městský obvod Ostrava-Jih</v>
      </c>
      <c r="G116" s="33"/>
      <c r="H116" s="33"/>
      <c r="I116" s="33"/>
      <c r="J116" s="33"/>
      <c r="K116" s="29" t="s">
        <v>29</v>
      </c>
      <c r="L116" s="33"/>
      <c r="M116" s="235" t="str">
        <f>E19</f>
        <v>British Thovt (Czech Republic) s.r.o.</v>
      </c>
      <c r="N116" s="203"/>
      <c r="O116" s="203"/>
      <c r="P116" s="203"/>
      <c r="Q116" s="203"/>
      <c r="R116" s="34"/>
    </row>
    <row r="117" spans="2:65" s="1" customFormat="1" ht="14.45" customHeight="1" x14ac:dyDescent="0.3">
      <c r="B117" s="32"/>
      <c r="C117" s="29" t="s">
        <v>27</v>
      </c>
      <c r="D117" s="33"/>
      <c r="E117" s="33"/>
      <c r="F117" s="27" t="str">
        <f>IF(E16="","",E16)</f>
        <v xml:space="preserve"> </v>
      </c>
      <c r="G117" s="33"/>
      <c r="H117" s="33"/>
      <c r="I117" s="33"/>
      <c r="J117" s="33"/>
      <c r="K117" s="29" t="s">
        <v>31</v>
      </c>
      <c r="L117" s="33"/>
      <c r="M117" s="235" t="str">
        <f>E22</f>
        <v>Ing. Patrik Salot</v>
      </c>
      <c r="N117" s="203"/>
      <c r="O117" s="203"/>
      <c r="P117" s="203"/>
      <c r="Q117" s="203"/>
      <c r="R117" s="34"/>
    </row>
    <row r="118" spans="2:65" s="1" customFormat="1" ht="10.35" customHeight="1" x14ac:dyDescent="0.3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8" customFormat="1" ht="29.25" customHeight="1" x14ac:dyDescent="0.3">
      <c r="B119" s="122"/>
      <c r="C119" s="123" t="s">
        <v>122</v>
      </c>
      <c r="D119" s="124" t="s">
        <v>123</v>
      </c>
      <c r="E119" s="124" t="s">
        <v>54</v>
      </c>
      <c r="F119" s="247" t="s">
        <v>124</v>
      </c>
      <c r="G119" s="248"/>
      <c r="H119" s="248"/>
      <c r="I119" s="248"/>
      <c r="J119" s="124" t="s">
        <v>125</v>
      </c>
      <c r="K119" s="124" t="s">
        <v>126</v>
      </c>
      <c r="L119" s="249" t="s">
        <v>127</v>
      </c>
      <c r="M119" s="248"/>
      <c r="N119" s="247" t="s">
        <v>116</v>
      </c>
      <c r="O119" s="248"/>
      <c r="P119" s="248"/>
      <c r="Q119" s="250"/>
      <c r="R119" s="125"/>
      <c r="T119" s="73" t="s">
        <v>128</v>
      </c>
      <c r="U119" s="74" t="s">
        <v>36</v>
      </c>
      <c r="V119" s="74" t="s">
        <v>129</v>
      </c>
      <c r="W119" s="74" t="s">
        <v>130</v>
      </c>
      <c r="X119" s="74" t="s">
        <v>131</v>
      </c>
      <c r="Y119" s="74" t="s">
        <v>132</v>
      </c>
      <c r="Z119" s="74" t="s">
        <v>133</v>
      </c>
      <c r="AA119" s="75" t="s">
        <v>134</v>
      </c>
    </row>
    <row r="120" spans="2:65" s="1" customFormat="1" ht="29.25" customHeight="1" x14ac:dyDescent="0.35">
      <c r="B120" s="32"/>
      <c r="C120" s="77" t="s">
        <v>112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38">
        <f>BK120</f>
        <v>0</v>
      </c>
      <c r="O120" s="239"/>
      <c r="P120" s="239"/>
      <c r="Q120" s="239"/>
      <c r="R120" s="34"/>
      <c r="T120" s="76"/>
      <c r="U120" s="48"/>
      <c r="V120" s="48"/>
      <c r="W120" s="126">
        <f>W121+W294</f>
        <v>1342.936733</v>
      </c>
      <c r="X120" s="48"/>
      <c r="Y120" s="126">
        <f>Y121+Y294</f>
        <v>175.12933386179995</v>
      </c>
      <c r="Z120" s="48"/>
      <c r="AA120" s="127">
        <f>AA121+AA294</f>
        <v>0</v>
      </c>
      <c r="AT120" s="18" t="s">
        <v>71</v>
      </c>
      <c r="AU120" s="18" t="s">
        <v>118</v>
      </c>
      <c r="BK120" s="128">
        <f>BK121+BK294</f>
        <v>0</v>
      </c>
    </row>
    <row r="121" spans="2:65" s="9" customFormat="1" ht="37.35" customHeight="1" x14ac:dyDescent="0.35">
      <c r="B121" s="129"/>
      <c r="C121" s="130"/>
      <c r="D121" s="131" t="s">
        <v>186</v>
      </c>
      <c r="E121" s="131"/>
      <c r="F121" s="131"/>
      <c r="G121" s="131"/>
      <c r="H121" s="131"/>
      <c r="I121" s="131"/>
      <c r="J121" s="131"/>
      <c r="K121" s="131"/>
      <c r="L121" s="131"/>
      <c r="M121" s="131"/>
      <c r="N121" s="265">
        <f>BK121</f>
        <v>0</v>
      </c>
      <c r="O121" s="254"/>
      <c r="P121" s="254"/>
      <c r="Q121" s="254"/>
      <c r="R121" s="132"/>
      <c r="T121" s="133"/>
      <c r="U121" s="130"/>
      <c r="V121" s="130"/>
      <c r="W121" s="134">
        <f>W122+W193+W238+W247+W264+W292</f>
        <v>1309.97237</v>
      </c>
      <c r="X121" s="130"/>
      <c r="Y121" s="134">
        <f>Y122+Y193+Y238+Y247+Y264+Y292</f>
        <v>174.97991858679995</v>
      </c>
      <c r="Z121" s="130"/>
      <c r="AA121" s="135">
        <f>AA122+AA193+AA238+AA247+AA264+AA292</f>
        <v>0</v>
      </c>
      <c r="AR121" s="136" t="s">
        <v>79</v>
      </c>
      <c r="AT121" s="137" t="s">
        <v>71</v>
      </c>
      <c r="AU121" s="137" t="s">
        <v>72</v>
      </c>
      <c r="AY121" s="136" t="s">
        <v>136</v>
      </c>
      <c r="BK121" s="138">
        <f>BK122+BK193+BK238+BK247+BK264+BK292</f>
        <v>0</v>
      </c>
    </row>
    <row r="122" spans="2:65" s="9" customFormat="1" ht="19.899999999999999" customHeight="1" x14ac:dyDescent="0.3">
      <c r="B122" s="129"/>
      <c r="C122" s="130"/>
      <c r="D122" s="155" t="s">
        <v>187</v>
      </c>
      <c r="E122" s="155"/>
      <c r="F122" s="155"/>
      <c r="G122" s="155"/>
      <c r="H122" s="155"/>
      <c r="I122" s="155"/>
      <c r="J122" s="155"/>
      <c r="K122" s="155"/>
      <c r="L122" s="155"/>
      <c r="M122" s="155"/>
      <c r="N122" s="266">
        <f>BK122</f>
        <v>0</v>
      </c>
      <c r="O122" s="267"/>
      <c r="P122" s="267"/>
      <c r="Q122" s="267"/>
      <c r="R122" s="132"/>
      <c r="T122" s="133"/>
      <c r="U122" s="130"/>
      <c r="V122" s="130"/>
      <c r="W122" s="134">
        <f>SUM(W123:W192)</f>
        <v>767.311376</v>
      </c>
      <c r="X122" s="130"/>
      <c r="Y122" s="134">
        <f>SUM(Y123:Y192)</f>
        <v>13.183999999999999</v>
      </c>
      <c r="Z122" s="130"/>
      <c r="AA122" s="135">
        <f>SUM(AA123:AA192)</f>
        <v>0</v>
      </c>
      <c r="AR122" s="136" t="s">
        <v>79</v>
      </c>
      <c r="AT122" s="137" t="s">
        <v>71</v>
      </c>
      <c r="AU122" s="137" t="s">
        <v>79</v>
      </c>
      <c r="AY122" s="136" t="s">
        <v>136</v>
      </c>
      <c r="BK122" s="138">
        <f>SUM(BK123:BK192)</f>
        <v>0</v>
      </c>
    </row>
    <row r="123" spans="2:65" s="1" customFormat="1" ht="31.5" customHeight="1" x14ac:dyDescent="0.3">
      <c r="B123" s="139"/>
      <c r="C123" s="140" t="s">
        <v>79</v>
      </c>
      <c r="D123" s="140" t="s">
        <v>137</v>
      </c>
      <c r="E123" s="141" t="s">
        <v>292</v>
      </c>
      <c r="F123" s="243" t="s">
        <v>293</v>
      </c>
      <c r="G123" s="244"/>
      <c r="H123" s="244"/>
      <c r="I123" s="244"/>
      <c r="J123" s="142" t="s">
        <v>231</v>
      </c>
      <c r="K123" s="143">
        <v>140.80000000000001</v>
      </c>
      <c r="L123" s="245">
        <v>0</v>
      </c>
      <c r="M123" s="244"/>
      <c r="N123" s="245">
        <f>ROUND(L123*K123,2)</f>
        <v>0</v>
      </c>
      <c r="O123" s="244"/>
      <c r="P123" s="244"/>
      <c r="Q123" s="244"/>
      <c r="R123" s="144"/>
      <c r="T123" s="145" t="s">
        <v>3</v>
      </c>
      <c r="U123" s="41" t="s">
        <v>37</v>
      </c>
      <c r="V123" s="146">
        <v>1.272</v>
      </c>
      <c r="W123" s="146">
        <f>V123*K123</f>
        <v>179.09760000000003</v>
      </c>
      <c r="X123" s="146">
        <v>0</v>
      </c>
      <c r="Y123" s="146">
        <f>X123*K123</f>
        <v>0</v>
      </c>
      <c r="Z123" s="146">
        <v>0</v>
      </c>
      <c r="AA123" s="147">
        <f>Z123*K123</f>
        <v>0</v>
      </c>
      <c r="AR123" s="18" t="s">
        <v>149</v>
      </c>
      <c r="AT123" s="18" t="s">
        <v>137</v>
      </c>
      <c r="AU123" s="18" t="s">
        <v>82</v>
      </c>
      <c r="AY123" s="18" t="s">
        <v>136</v>
      </c>
      <c r="BE123" s="148">
        <f>IF(U123="základní",N123,0)</f>
        <v>0</v>
      </c>
      <c r="BF123" s="148">
        <f>IF(U123="snížená",N123,0)</f>
        <v>0</v>
      </c>
      <c r="BG123" s="148">
        <f>IF(U123="zákl. přenesená",N123,0)</f>
        <v>0</v>
      </c>
      <c r="BH123" s="148">
        <f>IF(U123="sníž. přenesená",N123,0)</f>
        <v>0</v>
      </c>
      <c r="BI123" s="148">
        <f>IF(U123="nulová",N123,0)</f>
        <v>0</v>
      </c>
      <c r="BJ123" s="18" t="s">
        <v>79</v>
      </c>
      <c r="BK123" s="148">
        <f>ROUND(L123*K123,2)</f>
        <v>0</v>
      </c>
      <c r="BL123" s="18" t="s">
        <v>149</v>
      </c>
      <c r="BM123" s="18" t="s">
        <v>559</v>
      </c>
    </row>
    <row r="124" spans="2:65" s="11" customFormat="1" ht="22.5" customHeight="1" x14ac:dyDescent="0.3">
      <c r="B124" s="156"/>
      <c r="C124" s="157"/>
      <c r="D124" s="157"/>
      <c r="E124" s="158" t="s">
        <v>3</v>
      </c>
      <c r="F124" s="268" t="s">
        <v>560</v>
      </c>
      <c r="G124" s="269"/>
      <c r="H124" s="269"/>
      <c r="I124" s="269"/>
      <c r="J124" s="157"/>
      <c r="K124" s="159" t="s">
        <v>3</v>
      </c>
      <c r="L124" s="157"/>
      <c r="M124" s="157"/>
      <c r="N124" s="157"/>
      <c r="O124" s="157"/>
      <c r="P124" s="157"/>
      <c r="Q124" s="157"/>
      <c r="R124" s="160"/>
      <c r="T124" s="161"/>
      <c r="U124" s="157"/>
      <c r="V124" s="157"/>
      <c r="W124" s="157"/>
      <c r="X124" s="157"/>
      <c r="Y124" s="157"/>
      <c r="Z124" s="157"/>
      <c r="AA124" s="162"/>
      <c r="AT124" s="163" t="s">
        <v>195</v>
      </c>
      <c r="AU124" s="163" t="s">
        <v>82</v>
      </c>
      <c r="AV124" s="11" t="s">
        <v>79</v>
      </c>
      <c r="AW124" s="11" t="s">
        <v>30</v>
      </c>
      <c r="AX124" s="11" t="s">
        <v>72</v>
      </c>
      <c r="AY124" s="163" t="s">
        <v>136</v>
      </c>
    </row>
    <row r="125" spans="2:65" s="12" customFormat="1" ht="22.5" customHeight="1" x14ac:dyDescent="0.3">
      <c r="B125" s="164"/>
      <c r="C125" s="165"/>
      <c r="D125" s="165"/>
      <c r="E125" s="166" t="s">
        <v>3</v>
      </c>
      <c r="F125" s="262" t="s">
        <v>561</v>
      </c>
      <c r="G125" s="261"/>
      <c r="H125" s="261"/>
      <c r="I125" s="261"/>
      <c r="J125" s="165"/>
      <c r="K125" s="167">
        <v>24.64</v>
      </c>
      <c r="L125" s="165"/>
      <c r="M125" s="165"/>
      <c r="N125" s="165"/>
      <c r="O125" s="165"/>
      <c r="P125" s="165"/>
      <c r="Q125" s="165"/>
      <c r="R125" s="168"/>
      <c r="T125" s="169"/>
      <c r="U125" s="165"/>
      <c r="V125" s="165"/>
      <c r="W125" s="165"/>
      <c r="X125" s="165"/>
      <c r="Y125" s="165"/>
      <c r="Z125" s="165"/>
      <c r="AA125" s="170"/>
      <c r="AT125" s="171" t="s">
        <v>195</v>
      </c>
      <c r="AU125" s="171" t="s">
        <v>82</v>
      </c>
      <c r="AV125" s="12" t="s">
        <v>82</v>
      </c>
      <c r="AW125" s="12" t="s">
        <v>30</v>
      </c>
      <c r="AX125" s="12" t="s">
        <v>72</v>
      </c>
      <c r="AY125" s="171" t="s">
        <v>136</v>
      </c>
    </row>
    <row r="126" spans="2:65" s="12" customFormat="1" ht="22.5" customHeight="1" x14ac:dyDescent="0.3">
      <c r="B126" s="164"/>
      <c r="C126" s="165"/>
      <c r="D126" s="165"/>
      <c r="E126" s="166" t="s">
        <v>3</v>
      </c>
      <c r="F126" s="262" t="s">
        <v>562</v>
      </c>
      <c r="G126" s="261"/>
      <c r="H126" s="261"/>
      <c r="I126" s="261"/>
      <c r="J126" s="165"/>
      <c r="K126" s="167">
        <v>31.36</v>
      </c>
      <c r="L126" s="165"/>
      <c r="M126" s="165"/>
      <c r="N126" s="165"/>
      <c r="O126" s="165"/>
      <c r="P126" s="165"/>
      <c r="Q126" s="165"/>
      <c r="R126" s="168"/>
      <c r="T126" s="169"/>
      <c r="U126" s="165"/>
      <c r="V126" s="165"/>
      <c r="W126" s="165"/>
      <c r="X126" s="165"/>
      <c r="Y126" s="165"/>
      <c r="Z126" s="165"/>
      <c r="AA126" s="170"/>
      <c r="AT126" s="171" t="s">
        <v>195</v>
      </c>
      <c r="AU126" s="171" t="s">
        <v>82</v>
      </c>
      <c r="AV126" s="12" t="s">
        <v>82</v>
      </c>
      <c r="AW126" s="12" t="s">
        <v>30</v>
      </c>
      <c r="AX126" s="12" t="s">
        <v>72</v>
      </c>
      <c r="AY126" s="171" t="s">
        <v>136</v>
      </c>
    </row>
    <row r="127" spans="2:65" s="11" customFormat="1" ht="22.5" customHeight="1" x14ac:dyDescent="0.3">
      <c r="B127" s="156"/>
      <c r="C127" s="157"/>
      <c r="D127" s="157"/>
      <c r="E127" s="158" t="s">
        <v>3</v>
      </c>
      <c r="F127" s="270" t="s">
        <v>563</v>
      </c>
      <c r="G127" s="269"/>
      <c r="H127" s="269"/>
      <c r="I127" s="269"/>
      <c r="J127" s="157"/>
      <c r="K127" s="159" t="s">
        <v>3</v>
      </c>
      <c r="L127" s="157"/>
      <c r="M127" s="157"/>
      <c r="N127" s="157"/>
      <c r="O127" s="157"/>
      <c r="P127" s="157"/>
      <c r="Q127" s="157"/>
      <c r="R127" s="160"/>
      <c r="T127" s="161"/>
      <c r="U127" s="157"/>
      <c r="V127" s="157"/>
      <c r="W127" s="157"/>
      <c r="X127" s="157"/>
      <c r="Y127" s="157"/>
      <c r="Z127" s="157"/>
      <c r="AA127" s="162"/>
      <c r="AT127" s="163" t="s">
        <v>195</v>
      </c>
      <c r="AU127" s="163" t="s">
        <v>82</v>
      </c>
      <c r="AV127" s="11" t="s">
        <v>79</v>
      </c>
      <c r="AW127" s="11" t="s">
        <v>30</v>
      </c>
      <c r="AX127" s="11" t="s">
        <v>72</v>
      </c>
      <c r="AY127" s="163" t="s">
        <v>136</v>
      </c>
    </row>
    <row r="128" spans="2:65" s="12" customFormat="1" ht="22.5" customHeight="1" x14ac:dyDescent="0.3">
      <c r="B128" s="164"/>
      <c r="C128" s="165"/>
      <c r="D128" s="165"/>
      <c r="E128" s="166" t="s">
        <v>3</v>
      </c>
      <c r="F128" s="262" t="s">
        <v>564</v>
      </c>
      <c r="G128" s="261"/>
      <c r="H128" s="261"/>
      <c r="I128" s="261"/>
      <c r="J128" s="165"/>
      <c r="K128" s="167">
        <v>84.8</v>
      </c>
      <c r="L128" s="165"/>
      <c r="M128" s="165"/>
      <c r="N128" s="165"/>
      <c r="O128" s="165"/>
      <c r="P128" s="165"/>
      <c r="Q128" s="165"/>
      <c r="R128" s="168"/>
      <c r="T128" s="169"/>
      <c r="U128" s="165"/>
      <c r="V128" s="165"/>
      <c r="W128" s="165"/>
      <c r="X128" s="165"/>
      <c r="Y128" s="165"/>
      <c r="Z128" s="165"/>
      <c r="AA128" s="170"/>
      <c r="AT128" s="171" t="s">
        <v>195</v>
      </c>
      <c r="AU128" s="171" t="s">
        <v>82</v>
      </c>
      <c r="AV128" s="12" t="s">
        <v>82</v>
      </c>
      <c r="AW128" s="12" t="s">
        <v>30</v>
      </c>
      <c r="AX128" s="12" t="s">
        <v>72</v>
      </c>
      <c r="AY128" s="171" t="s">
        <v>136</v>
      </c>
    </row>
    <row r="129" spans="2:65" s="13" customFormat="1" ht="22.5" customHeight="1" x14ac:dyDescent="0.3">
      <c r="B129" s="172"/>
      <c r="C129" s="173"/>
      <c r="D129" s="173"/>
      <c r="E129" s="174" t="s">
        <v>3</v>
      </c>
      <c r="F129" s="263" t="s">
        <v>197</v>
      </c>
      <c r="G129" s="264"/>
      <c r="H129" s="264"/>
      <c r="I129" s="264"/>
      <c r="J129" s="173"/>
      <c r="K129" s="175">
        <v>140.80000000000001</v>
      </c>
      <c r="L129" s="173"/>
      <c r="M129" s="173"/>
      <c r="N129" s="173"/>
      <c r="O129" s="173"/>
      <c r="P129" s="173"/>
      <c r="Q129" s="173"/>
      <c r="R129" s="176"/>
      <c r="T129" s="177"/>
      <c r="U129" s="173"/>
      <c r="V129" s="173"/>
      <c r="W129" s="173"/>
      <c r="X129" s="173"/>
      <c r="Y129" s="173"/>
      <c r="Z129" s="173"/>
      <c r="AA129" s="178"/>
      <c r="AT129" s="179" t="s">
        <v>195</v>
      </c>
      <c r="AU129" s="179" t="s">
        <v>82</v>
      </c>
      <c r="AV129" s="13" t="s">
        <v>149</v>
      </c>
      <c r="AW129" s="13" t="s">
        <v>30</v>
      </c>
      <c r="AX129" s="13" t="s">
        <v>79</v>
      </c>
      <c r="AY129" s="179" t="s">
        <v>136</v>
      </c>
    </row>
    <row r="130" spans="2:65" s="1" customFormat="1" ht="31.5" customHeight="1" x14ac:dyDescent="0.3">
      <c r="B130" s="139"/>
      <c r="C130" s="140" t="s">
        <v>82</v>
      </c>
      <c r="D130" s="140" t="s">
        <v>137</v>
      </c>
      <c r="E130" s="141" t="s">
        <v>311</v>
      </c>
      <c r="F130" s="243" t="s">
        <v>312</v>
      </c>
      <c r="G130" s="244"/>
      <c r="H130" s="244"/>
      <c r="I130" s="244"/>
      <c r="J130" s="142" t="s">
        <v>231</v>
      </c>
      <c r="K130" s="143">
        <v>140.80000000000001</v>
      </c>
      <c r="L130" s="245">
        <v>0</v>
      </c>
      <c r="M130" s="244"/>
      <c r="N130" s="245">
        <f>ROUND(L130*K130,2)</f>
        <v>0</v>
      </c>
      <c r="O130" s="244"/>
      <c r="P130" s="244"/>
      <c r="Q130" s="244"/>
      <c r="R130" s="144"/>
      <c r="T130" s="145" t="s">
        <v>3</v>
      </c>
      <c r="U130" s="41" t="s">
        <v>37</v>
      </c>
      <c r="V130" s="146">
        <v>0.10199999999999999</v>
      </c>
      <c r="W130" s="146">
        <f>V130*K130</f>
        <v>14.361600000000001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18" t="s">
        <v>149</v>
      </c>
      <c r="AT130" s="18" t="s">
        <v>137</v>
      </c>
      <c r="AU130" s="18" t="s">
        <v>82</v>
      </c>
      <c r="AY130" s="18" t="s">
        <v>136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18" t="s">
        <v>79</v>
      </c>
      <c r="BK130" s="148">
        <f>ROUND(L130*K130,2)</f>
        <v>0</v>
      </c>
      <c r="BL130" s="18" t="s">
        <v>149</v>
      </c>
      <c r="BM130" s="18" t="s">
        <v>565</v>
      </c>
    </row>
    <row r="131" spans="2:65" s="1" customFormat="1" ht="31.5" customHeight="1" x14ac:dyDescent="0.3">
      <c r="B131" s="139"/>
      <c r="C131" s="140" t="s">
        <v>145</v>
      </c>
      <c r="D131" s="140" t="s">
        <v>137</v>
      </c>
      <c r="E131" s="141" t="s">
        <v>566</v>
      </c>
      <c r="F131" s="243" t="s">
        <v>567</v>
      </c>
      <c r="G131" s="244"/>
      <c r="H131" s="244"/>
      <c r="I131" s="244"/>
      <c r="J131" s="142" t="s">
        <v>231</v>
      </c>
      <c r="K131" s="143">
        <v>54.66</v>
      </c>
      <c r="L131" s="245">
        <v>0</v>
      </c>
      <c r="M131" s="244"/>
      <c r="N131" s="245">
        <f>ROUND(L131*K131,2)</f>
        <v>0</v>
      </c>
      <c r="O131" s="244"/>
      <c r="P131" s="244"/>
      <c r="Q131" s="244"/>
      <c r="R131" s="144"/>
      <c r="T131" s="145" t="s">
        <v>3</v>
      </c>
      <c r="U131" s="41" t="s">
        <v>37</v>
      </c>
      <c r="V131" s="146">
        <v>3.9369999999999998</v>
      </c>
      <c r="W131" s="146">
        <f>V131*K131</f>
        <v>215.19641999999999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18" t="s">
        <v>149</v>
      </c>
      <c r="AT131" s="18" t="s">
        <v>137</v>
      </c>
      <c r="AU131" s="18" t="s">
        <v>82</v>
      </c>
      <c r="AY131" s="18" t="s">
        <v>136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18" t="s">
        <v>79</v>
      </c>
      <c r="BK131" s="148">
        <f>ROUND(L131*K131,2)</f>
        <v>0</v>
      </c>
      <c r="BL131" s="18" t="s">
        <v>149</v>
      </c>
      <c r="BM131" s="18" t="s">
        <v>568</v>
      </c>
    </row>
    <row r="132" spans="2:65" s="11" customFormat="1" ht="22.5" customHeight="1" x14ac:dyDescent="0.3">
      <c r="B132" s="156"/>
      <c r="C132" s="157"/>
      <c r="D132" s="157"/>
      <c r="E132" s="158" t="s">
        <v>3</v>
      </c>
      <c r="F132" s="268" t="s">
        <v>569</v>
      </c>
      <c r="G132" s="269"/>
      <c r="H132" s="269"/>
      <c r="I132" s="269"/>
      <c r="J132" s="157"/>
      <c r="K132" s="159" t="s">
        <v>3</v>
      </c>
      <c r="L132" s="157"/>
      <c r="M132" s="157"/>
      <c r="N132" s="157"/>
      <c r="O132" s="157"/>
      <c r="P132" s="157"/>
      <c r="Q132" s="157"/>
      <c r="R132" s="160"/>
      <c r="T132" s="161"/>
      <c r="U132" s="157"/>
      <c r="V132" s="157"/>
      <c r="W132" s="157"/>
      <c r="X132" s="157"/>
      <c r="Y132" s="157"/>
      <c r="Z132" s="157"/>
      <c r="AA132" s="162"/>
      <c r="AT132" s="163" t="s">
        <v>195</v>
      </c>
      <c r="AU132" s="163" t="s">
        <v>82</v>
      </c>
      <c r="AV132" s="11" t="s">
        <v>79</v>
      </c>
      <c r="AW132" s="11" t="s">
        <v>30</v>
      </c>
      <c r="AX132" s="11" t="s">
        <v>72</v>
      </c>
      <c r="AY132" s="163" t="s">
        <v>136</v>
      </c>
    </row>
    <row r="133" spans="2:65" s="12" customFormat="1" ht="22.5" customHeight="1" x14ac:dyDescent="0.3">
      <c r="B133" s="164"/>
      <c r="C133" s="165"/>
      <c r="D133" s="165"/>
      <c r="E133" s="166" t="s">
        <v>3</v>
      </c>
      <c r="F133" s="262" t="s">
        <v>570</v>
      </c>
      <c r="G133" s="261"/>
      <c r="H133" s="261"/>
      <c r="I133" s="261"/>
      <c r="J133" s="165"/>
      <c r="K133" s="167">
        <v>45</v>
      </c>
      <c r="L133" s="165"/>
      <c r="M133" s="165"/>
      <c r="N133" s="165"/>
      <c r="O133" s="165"/>
      <c r="P133" s="165"/>
      <c r="Q133" s="165"/>
      <c r="R133" s="168"/>
      <c r="T133" s="169"/>
      <c r="U133" s="165"/>
      <c r="V133" s="165"/>
      <c r="W133" s="165"/>
      <c r="X133" s="165"/>
      <c r="Y133" s="165"/>
      <c r="Z133" s="165"/>
      <c r="AA133" s="170"/>
      <c r="AT133" s="171" t="s">
        <v>195</v>
      </c>
      <c r="AU133" s="171" t="s">
        <v>82</v>
      </c>
      <c r="AV133" s="12" t="s">
        <v>82</v>
      </c>
      <c r="AW133" s="12" t="s">
        <v>30</v>
      </c>
      <c r="AX133" s="12" t="s">
        <v>72</v>
      </c>
      <c r="AY133" s="171" t="s">
        <v>136</v>
      </c>
    </row>
    <row r="134" spans="2:65" s="11" customFormat="1" ht="22.5" customHeight="1" x14ac:dyDescent="0.3">
      <c r="B134" s="156"/>
      <c r="C134" s="157"/>
      <c r="D134" s="157"/>
      <c r="E134" s="158" t="s">
        <v>3</v>
      </c>
      <c r="F134" s="270" t="s">
        <v>571</v>
      </c>
      <c r="G134" s="269"/>
      <c r="H134" s="269"/>
      <c r="I134" s="269"/>
      <c r="J134" s="157"/>
      <c r="K134" s="159" t="s">
        <v>3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195</v>
      </c>
      <c r="AU134" s="163" t="s">
        <v>82</v>
      </c>
      <c r="AV134" s="11" t="s">
        <v>79</v>
      </c>
      <c r="AW134" s="11" t="s">
        <v>30</v>
      </c>
      <c r="AX134" s="11" t="s">
        <v>72</v>
      </c>
      <c r="AY134" s="163" t="s">
        <v>136</v>
      </c>
    </row>
    <row r="135" spans="2:65" s="12" customFormat="1" ht="22.5" customHeight="1" x14ac:dyDescent="0.3">
      <c r="B135" s="164"/>
      <c r="C135" s="165"/>
      <c r="D135" s="165"/>
      <c r="E135" s="166" t="s">
        <v>3</v>
      </c>
      <c r="F135" s="262" t="s">
        <v>572</v>
      </c>
      <c r="G135" s="261"/>
      <c r="H135" s="261"/>
      <c r="I135" s="261"/>
      <c r="J135" s="165"/>
      <c r="K135" s="167">
        <v>9.66</v>
      </c>
      <c r="L135" s="165"/>
      <c r="M135" s="165"/>
      <c r="N135" s="165"/>
      <c r="O135" s="165"/>
      <c r="P135" s="165"/>
      <c r="Q135" s="165"/>
      <c r="R135" s="168"/>
      <c r="T135" s="169"/>
      <c r="U135" s="165"/>
      <c r="V135" s="165"/>
      <c r="W135" s="165"/>
      <c r="X135" s="165"/>
      <c r="Y135" s="165"/>
      <c r="Z135" s="165"/>
      <c r="AA135" s="170"/>
      <c r="AT135" s="171" t="s">
        <v>195</v>
      </c>
      <c r="AU135" s="171" t="s">
        <v>82</v>
      </c>
      <c r="AV135" s="12" t="s">
        <v>82</v>
      </c>
      <c r="AW135" s="12" t="s">
        <v>30</v>
      </c>
      <c r="AX135" s="12" t="s">
        <v>72</v>
      </c>
      <c r="AY135" s="171" t="s">
        <v>136</v>
      </c>
    </row>
    <row r="136" spans="2:65" s="13" customFormat="1" ht="22.5" customHeight="1" x14ac:dyDescent="0.3">
      <c r="B136" s="172"/>
      <c r="C136" s="173"/>
      <c r="D136" s="173"/>
      <c r="E136" s="174" t="s">
        <v>3</v>
      </c>
      <c r="F136" s="263" t="s">
        <v>197</v>
      </c>
      <c r="G136" s="264"/>
      <c r="H136" s="264"/>
      <c r="I136" s="264"/>
      <c r="J136" s="173"/>
      <c r="K136" s="175">
        <v>54.66</v>
      </c>
      <c r="L136" s="173"/>
      <c r="M136" s="173"/>
      <c r="N136" s="173"/>
      <c r="O136" s="173"/>
      <c r="P136" s="173"/>
      <c r="Q136" s="173"/>
      <c r="R136" s="176"/>
      <c r="T136" s="177"/>
      <c r="U136" s="173"/>
      <c r="V136" s="173"/>
      <c r="W136" s="173"/>
      <c r="X136" s="173"/>
      <c r="Y136" s="173"/>
      <c r="Z136" s="173"/>
      <c r="AA136" s="178"/>
      <c r="AT136" s="179" t="s">
        <v>195</v>
      </c>
      <c r="AU136" s="179" t="s">
        <v>82</v>
      </c>
      <c r="AV136" s="13" t="s">
        <v>149</v>
      </c>
      <c r="AW136" s="13" t="s">
        <v>30</v>
      </c>
      <c r="AX136" s="13" t="s">
        <v>79</v>
      </c>
      <c r="AY136" s="179" t="s">
        <v>136</v>
      </c>
    </row>
    <row r="137" spans="2:65" s="1" customFormat="1" ht="31.5" customHeight="1" x14ac:dyDescent="0.3">
      <c r="B137" s="139"/>
      <c r="C137" s="140" t="s">
        <v>149</v>
      </c>
      <c r="D137" s="140" t="s">
        <v>137</v>
      </c>
      <c r="E137" s="141" t="s">
        <v>573</v>
      </c>
      <c r="F137" s="243" t="s">
        <v>574</v>
      </c>
      <c r="G137" s="244"/>
      <c r="H137" s="244"/>
      <c r="I137" s="244"/>
      <c r="J137" s="142" t="s">
        <v>231</v>
      </c>
      <c r="K137" s="143">
        <v>54.66</v>
      </c>
      <c r="L137" s="245">
        <v>0</v>
      </c>
      <c r="M137" s="244"/>
      <c r="N137" s="245">
        <f>ROUND(L137*K137,2)</f>
        <v>0</v>
      </c>
      <c r="O137" s="244"/>
      <c r="P137" s="244"/>
      <c r="Q137" s="244"/>
      <c r="R137" s="144"/>
      <c r="T137" s="145" t="s">
        <v>3</v>
      </c>
      <c r="U137" s="41" t="s">
        <v>37</v>
      </c>
      <c r="V137" s="146">
        <v>1.0109999999999999</v>
      </c>
      <c r="W137" s="146">
        <f>V137*K137</f>
        <v>55.261259999999993</v>
      </c>
      <c r="X137" s="146">
        <v>0</v>
      </c>
      <c r="Y137" s="146">
        <f>X137*K137</f>
        <v>0</v>
      </c>
      <c r="Z137" s="146">
        <v>0</v>
      </c>
      <c r="AA137" s="147">
        <f>Z137*K137</f>
        <v>0</v>
      </c>
      <c r="AR137" s="18" t="s">
        <v>149</v>
      </c>
      <c r="AT137" s="18" t="s">
        <v>137</v>
      </c>
      <c r="AU137" s="18" t="s">
        <v>82</v>
      </c>
      <c r="AY137" s="18" t="s">
        <v>136</v>
      </c>
      <c r="BE137" s="148">
        <f>IF(U137="základní",N137,0)</f>
        <v>0</v>
      </c>
      <c r="BF137" s="148">
        <f>IF(U137="snížená",N137,0)</f>
        <v>0</v>
      </c>
      <c r="BG137" s="148">
        <f>IF(U137="zákl. přenesená",N137,0)</f>
        <v>0</v>
      </c>
      <c r="BH137" s="148">
        <f>IF(U137="sníž. přenesená",N137,0)</f>
        <v>0</v>
      </c>
      <c r="BI137" s="148">
        <f>IF(U137="nulová",N137,0)</f>
        <v>0</v>
      </c>
      <c r="BJ137" s="18" t="s">
        <v>79</v>
      </c>
      <c r="BK137" s="148">
        <f>ROUND(L137*K137,2)</f>
        <v>0</v>
      </c>
      <c r="BL137" s="18" t="s">
        <v>149</v>
      </c>
      <c r="BM137" s="18" t="s">
        <v>575</v>
      </c>
    </row>
    <row r="138" spans="2:65" s="1" customFormat="1" ht="31.5" customHeight="1" x14ac:dyDescent="0.3">
      <c r="B138" s="139"/>
      <c r="C138" s="140" t="s">
        <v>135</v>
      </c>
      <c r="D138" s="140" t="s">
        <v>137</v>
      </c>
      <c r="E138" s="141" t="s">
        <v>576</v>
      </c>
      <c r="F138" s="243" t="s">
        <v>577</v>
      </c>
      <c r="G138" s="244"/>
      <c r="H138" s="244"/>
      <c r="I138" s="244"/>
      <c r="J138" s="142" t="s">
        <v>231</v>
      </c>
      <c r="K138" s="143">
        <v>56</v>
      </c>
      <c r="L138" s="245">
        <v>0</v>
      </c>
      <c r="M138" s="244"/>
      <c r="N138" s="245">
        <f>ROUND(L138*K138,2)</f>
        <v>0</v>
      </c>
      <c r="O138" s="244"/>
      <c r="P138" s="244"/>
      <c r="Q138" s="244"/>
      <c r="R138" s="144"/>
      <c r="T138" s="145" t="s">
        <v>3</v>
      </c>
      <c r="U138" s="41" t="s">
        <v>37</v>
      </c>
      <c r="V138" s="146">
        <v>0.34499999999999997</v>
      </c>
      <c r="W138" s="146">
        <f>V138*K138</f>
        <v>19.32</v>
      </c>
      <c r="X138" s="146">
        <v>0</v>
      </c>
      <c r="Y138" s="146">
        <f>X138*K138</f>
        <v>0</v>
      </c>
      <c r="Z138" s="146">
        <v>0</v>
      </c>
      <c r="AA138" s="147">
        <f>Z138*K138</f>
        <v>0</v>
      </c>
      <c r="AR138" s="18" t="s">
        <v>149</v>
      </c>
      <c r="AT138" s="18" t="s">
        <v>137</v>
      </c>
      <c r="AU138" s="18" t="s">
        <v>82</v>
      </c>
      <c r="AY138" s="18" t="s">
        <v>136</v>
      </c>
      <c r="BE138" s="148">
        <f>IF(U138="základní",N138,0)</f>
        <v>0</v>
      </c>
      <c r="BF138" s="148">
        <f>IF(U138="snížená",N138,0)</f>
        <v>0</v>
      </c>
      <c r="BG138" s="148">
        <f>IF(U138="zákl. přenesená",N138,0)</f>
        <v>0</v>
      </c>
      <c r="BH138" s="148">
        <f>IF(U138="sníž. přenesená",N138,0)</f>
        <v>0</v>
      </c>
      <c r="BI138" s="148">
        <f>IF(U138="nulová",N138,0)</f>
        <v>0</v>
      </c>
      <c r="BJ138" s="18" t="s">
        <v>79</v>
      </c>
      <c r="BK138" s="148">
        <f>ROUND(L138*K138,2)</f>
        <v>0</v>
      </c>
      <c r="BL138" s="18" t="s">
        <v>149</v>
      </c>
      <c r="BM138" s="18" t="s">
        <v>578</v>
      </c>
    </row>
    <row r="139" spans="2:65" s="11" customFormat="1" ht="22.5" customHeight="1" x14ac:dyDescent="0.3">
      <c r="B139" s="156"/>
      <c r="C139" s="157"/>
      <c r="D139" s="157"/>
      <c r="E139" s="158" t="s">
        <v>3</v>
      </c>
      <c r="F139" s="268" t="s">
        <v>560</v>
      </c>
      <c r="G139" s="269"/>
      <c r="H139" s="269"/>
      <c r="I139" s="269"/>
      <c r="J139" s="157"/>
      <c r="K139" s="159" t="s">
        <v>3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195</v>
      </c>
      <c r="AU139" s="163" t="s">
        <v>82</v>
      </c>
      <c r="AV139" s="11" t="s">
        <v>79</v>
      </c>
      <c r="AW139" s="11" t="s">
        <v>30</v>
      </c>
      <c r="AX139" s="11" t="s">
        <v>72</v>
      </c>
      <c r="AY139" s="163" t="s">
        <v>136</v>
      </c>
    </row>
    <row r="140" spans="2:65" s="12" customFormat="1" ht="22.5" customHeight="1" x14ac:dyDescent="0.3">
      <c r="B140" s="164"/>
      <c r="C140" s="165"/>
      <c r="D140" s="165"/>
      <c r="E140" s="166" t="s">
        <v>3</v>
      </c>
      <c r="F140" s="262" t="s">
        <v>561</v>
      </c>
      <c r="G140" s="261"/>
      <c r="H140" s="261"/>
      <c r="I140" s="261"/>
      <c r="J140" s="165"/>
      <c r="K140" s="167">
        <v>24.64</v>
      </c>
      <c r="L140" s="165"/>
      <c r="M140" s="165"/>
      <c r="N140" s="165"/>
      <c r="O140" s="165"/>
      <c r="P140" s="165"/>
      <c r="Q140" s="165"/>
      <c r="R140" s="168"/>
      <c r="T140" s="169"/>
      <c r="U140" s="165"/>
      <c r="V140" s="165"/>
      <c r="W140" s="165"/>
      <c r="X140" s="165"/>
      <c r="Y140" s="165"/>
      <c r="Z140" s="165"/>
      <c r="AA140" s="170"/>
      <c r="AT140" s="171" t="s">
        <v>195</v>
      </c>
      <c r="AU140" s="171" t="s">
        <v>82</v>
      </c>
      <c r="AV140" s="12" t="s">
        <v>82</v>
      </c>
      <c r="AW140" s="12" t="s">
        <v>30</v>
      </c>
      <c r="AX140" s="12" t="s">
        <v>72</v>
      </c>
      <c r="AY140" s="171" t="s">
        <v>136</v>
      </c>
    </row>
    <row r="141" spans="2:65" s="12" customFormat="1" ht="22.5" customHeight="1" x14ac:dyDescent="0.3">
      <c r="B141" s="164"/>
      <c r="C141" s="165"/>
      <c r="D141" s="165"/>
      <c r="E141" s="166" t="s">
        <v>3</v>
      </c>
      <c r="F141" s="262" t="s">
        <v>562</v>
      </c>
      <c r="G141" s="261"/>
      <c r="H141" s="261"/>
      <c r="I141" s="261"/>
      <c r="J141" s="165"/>
      <c r="K141" s="167">
        <v>31.36</v>
      </c>
      <c r="L141" s="165"/>
      <c r="M141" s="165"/>
      <c r="N141" s="165"/>
      <c r="O141" s="165"/>
      <c r="P141" s="165"/>
      <c r="Q141" s="165"/>
      <c r="R141" s="168"/>
      <c r="T141" s="169"/>
      <c r="U141" s="165"/>
      <c r="V141" s="165"/>
      <c r="W141" s="165"/>
      <c r="X141" s="165"/>
      <c r="Y141" s="165"/>
      <c r="Z141" s="165"/>
      <c r="AA141" s="170"/>
      <c r="AT141" s="171" t="s">
        <v>195</v>
      </c>
      <c r="AU141" s="171" t="s">
        <v>82</v>
      </c>
      <c r="AV141" s="12" t="s">
        <v>82</v>
      </c>
      <c r="AW141" s="12" t="s">
        <v>30</v>
      </c>
      <c r="AX141" s="12" t="s">
        <v>72</v>
      </c>
      <c r="AY141" s="171" t="s">
        <v>136</v>
      </c>
    </row>
    <row r="142" spans="2:65" s="13" customFormat="1" ht="22.5" customHeight="1" x14ac:dyDescent="0.3">
      <c r="B142" s="172"/>
      <c r="C142" s="173"/>
      <c r="D142" s="173"/>
      <c r="E142" s="174" t="s">
        <v>3</v>
      </c>
      <c r="F142" s="263" t="s">
        <v>197</v>
      </c>
      <c r="G142" s="264"/>
      <c r="H142" s="264"/>
      <c r="I142" s="264"/>
      <c r="J142" s="173"/>
      <c r="K142" s="175">
        <v>56</v>
      </c>
      <c r="L142" s="173"/>
      <c r="M142" s="173"/>
      <c r="N142" s="173"/>
      <c r="O142" s="173"/>
      <c r="P142" s="173"/>
      <c r="Q142" s="173"/>
      <c r="R142" s="176"/>
      <c r="T142" s="177"/>
      <c r="U142" s="173"/>
      <c r="V142" s="173"/>
      <c r="W142" s="173"/>
      <c r="X142" s="173"/>
      <c r="Y142" s="173"/>
      <c r="Z142" s="173"/>
      <c r="AA142" s="178"/>
      <c r="AT142" s="179" t="s">
        <v>195</v>
      </c>
      <c r="AU142" s="179" t="s">
        <v>82</v>
      </c>
      <c r="AV142" s="13" t="s">
        <v>149</v>
      </c>
      <c r="AW142" s="13" t="s">
        <v>30</v>
      </c>
      <c r="AX142" s="13" t="s">
        <v>79</v>
      </c>
      <c r="AY142" s="179" t="s">
        <v>136</v>
      </c>
    </row>
    <row r="143" spans="2:65" s="1" customFormat="1" ht="31.5" customHeight="1" x14ac:dyDescent="0.3">
      <c r="B143" s="139"/>
      <c r="C143" s="140" t="s">
        <v>156</v>
      </c>
      <c r="D143" s="140" t="s">
        <v>137</v>
      </c>
      <c r="E143" s="141" t="s">
        <v>579</v>
      </c>
      <c r="F143" s="243" t="s">
        <v>580</v>
      </c>
      <c r="G143" s="244"/>
      <c r="H143" s="244"/>
      <c r="I143" s="244"/>
      <c r="J143" s="142" t="s">
        <v>231</v>
      </c>
      <c r="K143" s="143">
        <v>84.8</v>
      </c>
      <c r="L143" s="245">
        <v>0</v>
      </c>
      <c r="M143" s="244"/>
      <c r="N143" s="245">
        <f>ROUND(L143*K143,2)</f>
        <v>0</v>
      </c>
      <c r="O143" s="244"/>
      <c r="P143" s="244"/>
      <c r="Q143" s="244"/>
      <c r="R143" s="144"/>
      <c r="T143" s="145" t="s">
        <v>3</v>
      </c>
      <c r="U143" s="41" t="s">
        <v>37</v>
      </c>
      <c r="V143" s="146">
        <v>0.51900000000000002</v>
      </c>
      <c r="W143" s="146">
        <f>V143*K143</f>
        <v>44.011200000000002</v>
      </c>
      <c r="X143" s="146">
        <v>0</v>
      </c>
      <c r="Y143" s="146">
        <f>X143*K143</f>
        <v>0</v>
      </c>
      <c r="Z143" s="146">
        <v>0</v>
      </c>
      <c r="AA143" s="147">
        <f>Z143*K143</f>
        <v>0</v>
      </c>
      <c r="AR143" s="18" t="s">
        <v>149</v>
      </c>
      <c r="AT143" s="18" t="s">
        <v>137</v>
      </c>
      <c r="AU143" s="18" t="s">
        <v>82</v>
      </c>
      <c r="AY143" s="18" t="s">
        <v>136</v>
      </c>
      <c r="BE143" s="148">
        <f>IF(U143="základní",N143,0)</f>
        <v>0</v>
      </c>
      <c r="BF143" s="148">
        <f>IF(U143="snížená",N143,0)</f>
        <v>0</v>
      </c>
      <c r="BG143" s="148">
        <f>IF(U143="zákl. přenesená",N143,0)</f>
        <v>0</v>
      </c>
      <c r="BH143" s="148">
        <f>IF(U143="sníž. přenesená",N143,0)</f>
        <v>0</v>
      </c>
      <c r="BI143" s="148">
        <f>IF(U143="nulová",N143,0)</f>
        <v>0</v>
      </c>
      <c r="BJ143" s="18" t="s">
        <v>79</v>
      </c>
      <c r="BK143" s="148">
        <f>ROUND(L143*K143,2)</f>
        <v>0</v>
      </c>
      <c r="BL143" s="18" t="s">
        <v>149</v>
      </c>
      <c r="BM143" s="18" t="s">
        <v>581</v>
      </c>
    </row>
    <row r="144" spans="2:65" s="11" customFormat="1" ht="22.5" customHeight="1" x14ac:dyDescent="0.3">
      <c r="B144" s="156"/>
      <c r="C144" s="157"/>
      <c r="D144" s="157"/>
      <c r="E144" s="158" t="s">
        <v>3</v>
      </c>
      <c r="F144" s="268" t="s">
        <v>563</v>
      </c>
      <c r="G144" s="269"/>
      <c r="H144" s="269"/>
      <c r="I144" s="269"/>
      <c r="J144" s="157"/>
      <c r="K144" s="159" t="s">
        <v>3</v>
      </c>
      <c r="L144" s="157"/>
      <c r="M144" s="157"/>
      <c r="N144" s="157"/>
      <c r="O144" s="157"/>
      <c r="P144" s="157"/>
      <c r="Q144" s="157"/>
      <c r="R144" s="160"/>
      <c r="T144" s="161"/>
      <c r="U144" s="157"/>
      <c r="V144" s="157"/>
      <c r="W144" s="157"/>
      <c r="X144" s="157"/>
      <c r="Y144" s="157"/>
      <c r="Z144" s="157"/>
      <c r="AA144" s="162"/>
      <c r="AT144" s="163" t="s">
        <v>195</v>
      </c>
      <c r="AU144" s="163" t="s">
        <v>82</v>
      </c>
      <c r="AV144" s="11" t="s">
        <v>79</v>
      </c>
      <c r="AW144" s="11" t="s">
        <v>30</v>
      </c>
      <c r="AX144" s="11" t="s">
        <v>72</v>
      </c>
      <c r="AY144" s="163" t="s">
        <v>136</v>
      </c>
    </row>
    <row r="145" spans="2:65" s="12" customFormat="1" ht="22.5" customHeight="1" x14ac:dyDescent="0.3">
      <c r="B145" s="164"/>
      <c r="C145" s="165"/>
      <c r="D145" s="165"/>
      <c r="E145" s="166" t="s">
        <v>3</v>
      </c>
      <c r="F145" s="262" t="s">
        <v>564</v>
      </c>
      <c r="G145" s="261"/>
      <c r="H145" s="261"/>
      <c r="I145" s="261"/>
      <c r="J145" s="165"/>
      <c r="K145" s="167">
        <v>84.8</v>
      </c>
      <c r="L145" s="165"/>
      <c r="M145" s="165"/>
      <c r="N145" s="165"/>
      <c r="O145" s="165"/>
      <c r="P145" s="165"/>
      <c r="Q145" s="165"/>
      <c r="R145" s="168"/>
      <c r="T145" s="169"/>
      <c r="U145" s="165"/>
      <c r="V145" s="165"/>
      <c r="W145" s="165"/>
      <c r="X145" s="165"/>
      <c r="Y145" s="165"/>
      <c r="Z145" s="165"/>
      <c r="AA145" s="170"/>
      <c r="AT145" s="171" t="s">
        <v>195</v>
      </c>
      <c r="AU145" s="171" t="s">
        <v>82</v>
      </c>
      <c r="AV145" s="12" t="s">
        <v>82</v>
      </c>
      <c r="AW145" s="12" t="s">
        <v>30</v>
      </c>
      <c r="AX145" s="12" t="s">
        <v>72</v>
      </c>
      <c r="AY145" s="171" t="s">
        <v>136</v>
      </c>
    </row>
    <row r="146" spans="2:65" s="13" customFormat="1" ht="22.5" customHeight="1" x14ac:dyDescent="0.3">
      <c r="B146" s="172"/>
      <c r="C146" s="173"/>
      <c r="D146" s="173"/>
      <c r="E146" s="174" t="s">
        <v>3</v>
      </c>
      <c r="F146" s="263" t="s">
        <v>197</v>
      </c>
      <c r="G146" s="264"/>
      <c r="H146" s="264"/>
      <c r="I146" s="264"/>
      <c r="J146" s="173"/>
      <c r="K146" s="175">
        <v>84.8</v>
      </c>
      <c r="L146" s="173"/>
      <c r="M146" s="173"/>
      <c r="N146" s="173"/>
      <c r="O146" s="173"/>
      <c r="P146" s="173"/>
      <c r="Q146" s="173"/>
      <c r="R146" s="176"/>
      <c r="T146" s="177"/>
      <c r="U146" s="173"/>
      <c r="V146" s="173"/>
      <c r="W146" s="173"/>
      <c r="X146" s="173"/>
      <c r="Y146" s="173"/>
      <c r="Z146" s="173"/>
      <c r="AA146" s="178"/>
      <c r="AT146" s="179" t="s">
        <v>195</v>
      </c>
      <c r="AU146" s="179" t="s">
        <v>82</v>
      </c>
      <c r="AV146" s="13" t="s">
        <v>149</v>
      </c>
      <c r="AW146" s="13" t="s">
        <v>30</v>
      </c>
      <c r="AX146" s="13" t="s">
        <v>79</v>
      </c>
      <c r="AY146" s="179" t="s">
        <v>136</v>
      </c>
    </row>
    <row r="147" spans="2:65" s="1" customFormat="1" ht="31.5" customHeight="1" x14ac:dyDescent="0.3">
      <c r="B147" s="139"/>
      <c r="C147" s="140" t="s">
        <v>160</v>
      </c>
      <c r="D147" s="140" t="s">
        <v>137</v>
      </c>
      <c r="E147" s="141" t="s">
        <v>325</v>
      </c>
      <c r="F147" s="243" t="s">
        <v>326</v>
      </c>
      <c r="G147" s="244"/>
      <c r="H147" s="244"/>
      <c r="I147" s="244"/>
      <c r="J147" s="142" t="s">
        <v>231</v>
      </c>
      <c r="K147" s="143">
        <v>101.696</v>
      </c>
      <c r="L147" s="245">
        <v>0</v>
      </c>
      <c r="M147" s="244"/>
      <c r="N147" s="245">
        <f>ROUND(L147*K147,2)</f>
        <v>0</v>
      </c>
      <c r="O147" s="244"/>
      <c r="P147" s="244"/>
      <c r="Q147" s="244"/>
      <c r="R147" s="144"/>
      <c r="T147" s="145" t="s">
        <v>3</v>
      </c>
      <c r="U147" s="41" t="s">
        <v>37</v>
      </c>
      <c r="V147" s="146">
        <v>8.3000000000000004E-2</v>
      </c>
      <c r="W147" s="146">
        <f>V147*K147</f>
        <v>8.4407680000000003</v>
      </c>
      <c r="X147" s="146">
        <v>0</v>
      </c>
      <c r="Y147" s="146">
        <f>X147*K147</f>
        <v>0</v>
      </c>
      <c r="Z147" s="146">
        <v>0</v>
      </c>
      <c r="AA147" s="147">
        <f>Z147*K147</f>
        <v>0</v>
      </c>
      <c r="AR147" s="18" t="s">
        <v>149</v>
      </c>
      <c r="AT147" s="18" t="s">
        <v>137</v>
      </c>
      <c r="AU147" s="18" t="s">
        <v>82</v>
      </c>
      <c r="AY147" s="18" t="s">
        <v>136</v>
      </c>
      <c r="BE147" s="148">
        <f>IF(U147="základní",N147,0)</f>
        <v>0</v>
      </c>
      <c r="BF147" s="148">
        <f>IF(U147="snížená",N147,0)</f>
        <v>0</v>
      </c>
      <c r="BG147" s="148">
        <f>IF(U147="zákl. přenesená",N147,0)</f>
        <v>0</v>
      </c>
      <c r="BH147" s="148">
        <f>IF(U147="sníž. přenesená",N147,0)</f>
        <v>0</v>
      </c>
      <c r="BI147" s="148">
        <f>IF(U147="nulová",N147,0)</f>
        <v>0</v>
      </c>
      <c r="BJ147" s="18" t="s">
        <v>79</v>
      </c>
      <c r="BK147" s="148">
        <f>ROUND(L147*K147,2)</f>
        <v>0</v>
      </c>
      <c r="BL147" s="18" t="s">
        <v>149</v>
      </c>
      <c r="BM147" s="18" t="s">
        <v>582</v>
      </c>
    </row>
    <row r="148" spans="2:65" s="12" customFormat="1" ht="22.5" customHeight="1" x14ac:dyDescent="0.3">
      <c r="B148" s="164"/>
      <c r="C148" s="165"/>
      <c r="D148" s="165"/>
      <c r="E148" s="166" t="s">
        <v>3</v>
      </c>
      <c r="F148" s="260" t="s">
        <v>583</v>
      </c>
      <c r="G148" s="261"/>
      <c r="H148" s="261"/>
      <c r="I148" s="261"/>
      <c r="J148" s="165"/>
      <c r="K148" s="167">
        <v>140.80000000000001</v>
      </c>
      <c r="L148" s="165"/>
      <c r="M148" s="165"/>
      <c r="N148" s="165"/>
      <c r="O148" s="165"/>
      <c r="P148" s="165"/>
      <c r="Q148" s="165"/>
      <c r="R148" s="168"/>
      <c r="T148" s="169"/>
      <c r="U148" s="165"/>
      <c r="V148" s="165"/>
      <c r="W148" s="165"/>
      <c r="X148" s="165"/>
      <c r="Y148" s="165"/>
      <c r="Z148" s="165"/>
      <c r="AA148" s="170"/>
      <c r="AT148" s="171" t="s">
        <v>195</v>
      </c>
      <c r="AU148" s="171" t="s">
        <v>82</v>
      </c>
      <c r="AV148" s="12" t="s">
        <v>82</v>
      </c>
      <c r="AW148" s="12" t="s">
        <v>30</v>
      </c>
      <c r="AX148" s="12" t="s">
        <v>72</v>
      </c>
      <c r="AY148" s="171" t="s">
        <v>136</v>
      </c>
    </row>
    <row r="149" spans="2:65" s="12" customFormat="1" ht="22.5" customHeight="1" x14ac:dyDescent="0.3">
      <c r="B149" s="164"/>
      <c r="C149" s="165"/>
      <c r="D149" s="165"/>
      <c r="E149" s="166" t="s">
        <v>3</v>
      </c>
      <c r="F149" s="262" t="s">
        <v>584</v>
      </c>
      <c r="G149" s="261"/>
      <c r="H149" s="261"/>
      <c r="I149" s="261"/>
      <c r="J149" s="165"/>
      <c r="K149" s="167">
        <v>54.66</v>
      </c>
      <c r="L149" s="165"/>
      <c r="M149" s="165"/>
      <c r="N149" s="165"/>
      <c r="O149" s="165"/>
      <c r="P149" s="165"/>
      <c r="Q149" s="165"/>
      <c r="R149" s="168"/>
      <c r="T149" s="169"/>
      <c r="U149" s="165"/>
      <c r="V149" s="165"/>
      <c r="W149" s="165"/>
      <c r="X149" s="165"/>
      <c r="Y149" s="165"/>
      <c r="Z149" s="165"/>
      <c r="AA149" s="170"/>
      <c r="AT149" s="171" t="s">
        <v>195</v>
      </c>
      <c r="AU149" s="171" t="s">
        <v>82</v>
      </c>
      <c r="AV149" s="12" t="s">
        <v>82</v>
      </c>
      <c r="AW149" s="12" t="s">
        <v>30</v>
      </c>
      <c r="AX149" s="12" t="s">
        <v>72</v>
      </c>
      <c r="AY149" s="171" t="s">
        <v>136</v>
      </c>
    </row>
    <row r="150" spans="2:65" s="12" customFormat="1" ht="22.5" customHeight="1" x14ac:dyDescent="0.3">
      <c r="B150" s="164"/>
      <c r="C150" s="165"/>
      <c r="D150" s="165"/>
      <c r="E150" s="166" t="s">
        <v>3</v>
      </c>
      <c r="F150" s="262" t="s">
        <v>585</v>
      </c>
      <c r="G150" s="261"/>
      <c r="H150" s="261"/>
      <c r="I150" s="261"/>
      <c r="J150" s="165"/>
      <c r="K150" s="167">
        <v>-93.763999999999996</v>
      </c>
      <c r="L150" s="165"/>
      <c r="M150" s="165"/>
      <c r="N150" s="165"/>
      <c r="O150" s="165"/>
      <c r="P150" s="165"/>
      <c r="Q150" s="165"/>
      <c r="R150" s="168"/>
      <c r="T150" s="169"/>
      <c r="U150" s="165"/>
      <c r="V150" s="165"/>
      <c r="W150" s="165"/>
      <c r="X150" s="165"/>
      <c r="Y150" s="165"/>
      <c r="Z150" s="165"/>
      <c r="AA150" s="170"/>
      <c r="AT150" s="171" t="s">
        <v>195</v>
      </c>
      <c r="AU150" s="171" t="s">
        <v>82</v>
      </c>
      <c r="AV150" s="12" t="s">
        <v>82</v>
      </c>
      <c r="AW150" s="12" t="s">
        <v>30</v>
      </c>
      <c r="AX150" s="12" t="s">
        <v>72</v>
      </c>
      <c r="AY150" s="171" t="s">
        <v>136</v>
      </c>
    </row>
    <row r="151" spans="2:65" s="13" customFormat="1" ht="22.5" customHeight="1" x14ac:dyDescent="0.3">
      <c r="B151" s="172"/>
      <c r="C151" s="173"/>
      <c r="D151" s="173"/>
      <c r="E151" s="174" t="s">
        <v>3</v>
      </c>
      <c r="F151" s="263" t="s">
        <v>197</v>
      </c>
      <c r="G151" s="264"/>
      <c r="H151" s="264"/>
      <c r="I151" s="264"/>
      <c r="J151" s="173"/>
      <c r="K151" s="175">
        <v>101.696</v>
      </c>
      <c r="L151" s="173"/>
      <c r="M151" s="173"/>
      <c r="N151" s="173"/>
      <c r="O151" s="173"/>
      <c r="P151" s="173"/>
      <c r="Q151" s="173"/>
      <c r="R151" s="176"/>
      <c r="T151" s="177"/>
      <c r="U151" s="173"/>
      <c r="V151" s="173"/>
      <c r="W151" s="173"/>
      <c r="X151" s="173"/>
      <c r="Y151" s="173"/>
      <c r="Z151" s="173"/>
      <c r="AA151" s="178"/>
      <c r="AT151" s="179" t="s">
        <v>195</v>
      </c>
      <c r="AU151" s="179" t="s">
        <v>82</v>
      </c>
      <c r="AV151" s="13" t="s">
        <v>149</v>
      </c>
      <c r="AW151" s="13" t="s">
        <v>30</v>
      </c>
      <c r="AX151" s="13" t="s">
        <v>79</v>
      </c>
      <c r="AY151" s="179" t="s">
        <v>136</v>
      </c>
    </row>
    <row r="152" spans="2:65" s="1" customFormat="1" ht="44.25" customHeight="1" x14ac:dyDescent="0.3">
      <c r="B152" s="139"/>
      <c r="C152" s="140" t="s">
        <v>164</v>
      </c>
      <c r="D152" s="140" t="s">
        <v>137</v>
      </c>
      <c r="E152" s="141" t="s">
        <v>329</v>
      </c>
      <c r="F152" s="243" t="s">
        <v>330</v>
      </c>
      <c r="G152" s="244"/>
      <c r="H152" s="244"/>
      <c r="I152" s="244"/>
      <c r="J152" s="142" t="s">
        <v>231</v>
      </c>
      <c r="K152" s="143">
        <v>2033.92</v>
      </c>
      <c r="L152" s="245">
        <v>0</v>
      </c>
      <c r="M152" s="244"/>
      <c r="N152" s="245">
        <f>ROUND(L152*K152,2)</f>
        <v>0</v>
      </c>
      <c r="O152" s="244"/>
      <c r="P152" s="244"/>
      <c r="Q152" s="244"/>
      <c r="R152" s="144"/>
      <c r="T152" s="145" t="s">
        <v>3</v>
      </c>
      <c r="U152" s="41" t="s">
        <v>37</v>
      </c>
      <c r="V152" s="146">
        <v>4.0000000000000001E-3</v>
      </c>
      <c r="W152" s="146">
        <f>V152*K152</f>
        <v>8.1356800000000007</v>
      </c>
      <c r="X152" s="146">
        <v>0</v>
      </c>
      <c r="Y152" s="146">
        <f>X152*K152</f>
        <v>0</v>
      </c>
      <c r="Z152" s="146">
        <v>0</v>
      </c>
      <c r="AA152" s="147">
        <f>Z152*K152</f>
        <v>0</v>
      </c>
      <c r="AR152" s="18" t="s">
        <v>149</v>
      </c>
      <c r="AT152" s="18" t="s">
        <v>137</v>
      </c>
      <c r="AU152" s="18" t="s">
        <v>82</v>
      </c>
      <c r="AY152" s="18" t="s">
        <v>136</v>
      </c>
      <c r="BE152" s="148">
        <f>IF(U152="základní",N152,0)</f>
        <v>0</v>
      </c>
      <c r="BF152" s="148">
        <f>IF(U152="snížená",N152,0)</f>
        <v>0</v>
      </c>
      <c r="BG152" s="148">
        <f>IF(U152="zákl. přenesená",N152,0)</f>
        <v>0</v>
      </c>
      <c r="BH152" s="148">
        <f>IF(U152="sníž. přenesená",N152,0)</f>
        <v>0</v>
      </c>
      <c r="BI152" s="148">
        <f>IF(U152="nulová",N152,0)</f>
        <v>0</v>
      </c>
      <c r="BJ152" s="18" t="s">
        <v>79</v>
      </c>
      <c r="BK152" s="148">
        <f>ROUND(L152*K152,2)</f>
        <v>0</v>
      </c>
      <c r="BL152" s="18" t="s">
        <v>149</v>
      </c>
      <c r="BM152" s="18" t="s">
        <v>586</v>
      </c>
    </row>
    <row r="153" spans="2:65" s="12" customFormat="1" ht="22.5" customHeight="1" x14ac:dyDescent="0.3">
      <c r="B153" s="164"/>
      <c r="C153" s="165"/>
      <c r="D153" s="165"/>
      <c r="E153" s="166" t="s">
        <v>3</v>
      </c>
      <c r="F153" s="260" t="s">
        <v>587</v>
      </c>
      <c r="G153" s="261"/>
      <c r="H153" s="261"/>
      <c r="I153" s="261"/>
      <c r="J153" s="165"/>
      <c r="K153" s="167">
        <v>2033.92</v>
      </c>
      <c r="L153" s="165"/>
      <c r="M153" s="165"/>
      <c r="N153" s="165"/>
      <c r="O153" s="165"/>
      <c r="P153" s="165"/>
      <c r="Q153" s="165"/>
      <c r="R153" s="168"/>
      <c r="T153" s="169"/>
      <c r="U153" s="165"/>
      <c r="V153" s="165"/>
      <c r="W153" s="165"/>
      <c r="X153" s="165"/>
      <c r="Y153" s="165"/>
      <c r="Z153" s="165"/>
      <c r="AA153" s="170"/>
      <c r="AT153" s="171" t="s">
        <v>195</v>
      </c>
      <c r="AU153" s="171" t="s">
        <v>82</v>
      </c>
      <c r="AV153" s="12" t="s">
        <v>82</v>
      </c>
      <c r="AW153" s="12" t="s">
        <v>30</v>
      </c>
      <c r="AX153" s="12" t="s">
        <v>72</v>
      </c>
      <c r="AY153" s="171" t="s">
        <v>136</v>
      </c>
    </row>
    <row r="154" spans="2:65" s="13" customFormat="1" ht="22.5" customHeight="1" x14ac:dyDescent="0.3">
      <c r="B154" s="172"/>
      <c r="C154" s="173"/>
      <c r="D154" s="173"/>
      <c r="E154" s="174" t="s">
        <v>3</v>
      </c>
      <c r="F154" s="263" t="s">
        <v>197</v>
      </c>
      <c r="G154" s="264"/>
      <c r="H154" s="264"/>
      <c r="I154" s="264"/>
      <c r="J154" s="173"/>
      <c r="K154" s="175">
        <v>2033.92</v>
      </c>
      <c r="L154" s="173"/>
      <c r="M154" s="173"/>
      <c r="N154" s="173"/>
      <c r="O154" s="173"/>
      <c r="P154" s="173"/>
      <c r="Q154" s="173"/>
      <c r="R154" s="176"/>
      <c r="T154" s="177"/>
      <c r="U154" s="173"/>
      <c r="V154" s="173"/>
      <c r="W154" s="173"/>
      <c r="X154" s="173"/>
      <c r="Y154" s="173"/>
      <c r="Z154" s="173"/>
      <c r="AA154" s="178"/>
      <c r="AT154" s="179" t="s">
        <v>195</v>
      </c>
      <c r="AU154" s="179" t="s">
        <v>82</v>
      </c>
      <c r="AV154" s="13" t="s">
        <v>149</v>
      </c>
      <c r="AW154" s="13" t="s">
        <v>30</v>
      </c>
      <c r="AX154" s="13" t="s">
        <v>79</v>
      </c>
      <c r="AY154" s="179" t="s">
        <v>136</v>
      </c>
    </row>
    <row r="155" spans="2:65" s="1" customFormat="1" ht="22.5" customHeight="1" x14ac:dyDescent="0.3">
      <c r="B155" s="139"/>
      <c r="C155" s="140" t="s">
        <v>168</v>
      </c>
      <c r="D155" s="140" t="s">
        <v>137</v>
      </c>
      <c r="E155" s="141" t="s">
        <v>338</v>
      </c>
      <c r="F155" s="243" t="s">
        <v>339</v>
      </c>
      <c r="G155" s="244"/>
      <c r="H155" s="244"/>
      <c r="I155" s="244"/>
      <c r="J155" s="142" t="s">
        <v>231</v>
      </c>
      <c r="K155" s="143">
        <v>101.696</v>
      </c>
      <c r="L155" s="245">
        <v>0</v>
      </c>
      <c r="M155" s="244"/>
      <c r="N155" s="245">
        <f>ROUND(L155*K155,2)</f>
        <v>0</v>
      </c>
      <c r="O155" s="244"/>
      <c r="P155" s="244"/>
      <c r="Q155" s="244"/>
      <c r="R155" s="144"/>
      <c r="T155" s="145" t="s">
        <v>3</v>
      </c>
      <c r="U155" s="41" t="s">
        <v>37</v>
      </c>
      <c r="V155" s="146">
        <v>8.9999999999999993E-3</v>
      </c>
      <c r="W155" s="146">
        <f>V155*K155</f>
        <v>0.91526399999999997</v>
      </c>
      <c r="X155" s="146">
        <v>0</v>
      </c>
      <c r="Y155" s="146">
        <f>X155*K155</f>
        <v>0</v>
      </c>
      <c r="Z155" s="146">
        <v>0</v>
      </c>
      <c r="AA155" s="147">
        <f>Z155*K155</f>
        <v>0</v>
      </c>
      <c r="AR155" s="18" t="s">
        <v>149</v>
      </c>
      <c r="AT155" s="18" t="s">
        <v>137</v>
      </c>
      <c r="AU155" s="18" t="s">
        <v>82</v>
      </c>
      <c r="AY155" s="18" t="s">
        <v>136</v>
      </c>
      <c r="BE155" s="148">
        <f>IF(U155="základní",N155,0)</f>
        <v>0</v>
      </c>
      <c r="BF155" s="148">
        <f>IF(U155="snížená",N155,0)</f>
        <v>0</v>
      </c>
      <c r="BG155" s="148">
        <f>IF(U155="zákl. přenesená",N155,0)</f>
        <v>0</v>
      </c>
      <c r="BH155" s="148">
        <f>IF(U155="sníž. přenesená",N155,0)</f>
        <v>0</v>
      </c>
      <c r="BI155" s="148">
        <f>IF(U155="nulová",N155,0)</f>
        <v>0</v>
      </c>
      <c r="BJ155" s="18" t="s">
        <v>79</v>
      </c>
      <c r="BK155" s="148">
        <f>ROUND(L155*K155,2)</f>
        <v>0</v>
      </c>
      <c r="BL155" s="18" t="s">
        <v>149</v>
      </c>
      <c r="BM155" s="18" t="s">
        <v>588</v>
      </c>
    </row>
    <row r="156" spans="2:65" s="1" customFormat="1" ht="31.5" customHeight="1" x14ac:dyDescent="0.3">
      <c r="B156" s="139"/>
      <c r="C156" s="140" t="s">
        <v>172</v>
      </c>
      <c r="D156" s="140" t="s">
        <v>137</v>
      </c>
      <c r="E156" s="141" t="s">
        <v>342</v>
      </c>
      <c r="F156" s="243" t="s">
        <v>343</v>
      </c>
      <c r="G156" s="244"/>
      <c r="H156" s="244"/>
      <c r="I156" s="244"/>
      <c r="J156" s="142" t="s">
        <v>262</v>
      </c>
      <c r="K156" s="143">
        <v>213.56200000000001</v>
      </c>
      <c r="L156" s="245">
        <v>0</v>
      </c>
      <c r="M156" s="244"/>
      <c r="N156" s="245">
        <f>ROUND(L156*K156,2)</f>
        <v>0</v>
      </c>
      <c r="O156" s="244"/>
      <c r="P156" s="244"/>
      <c r="Q156" s="244"/>
      <c r="R156" s="144"/>
      <c r="T156" s="145" t="s">
        <v>3</v>
      </c>
      <c r="U156" s="41" t="s">
        <v>37</v>
      </c>
      <c r="V156" s="146">
        <v>0</v>
      </c>
      <c r="W156" s="146">
        <f>V156*K156</f>
        <v>0</v>
      </c>
      <c r="X156" s="146">
        <v>0</v>
      </c>
      <c r="Y156" s="146">
        <f>X156*K156</f>
        <v>0</v>
      </c>
      <c r="Z156" s="146">
        <v>0</v>
      </c>
      <c r="AA156" s="147">
        <f>Z156*K156</f>
        <v>0</v>
      </c>
      <c r="AR156" s="18" t="s">
        <v>149</v>
      </c>
      <c r="AT156" s="18" t="s">
        <v>137</v>
      </c>
      <c r="AU156" s="18" t="s">
        <v>82</v>
      </c>
      <c r="AY156" s="18" t="s">
        <v>136</v>
      </c>
      <c r="BE156" s="148">
        <f>IF(U156="základní",N156,0)</f>
        <v>0</v>
      </c>
      <c r="BF156" s="148">
        <f>IF(U156="snížená",N156,0)</f>
        <v>0</v>
      </c>
      <c r="BG156" s="148">
        <f>IF(U156="zákl. přenesená",N156,0)</f>
        <v>0</v>
      </c>
      <c r="BH156" s="148">
        <f>IF(U156="sníž. přenesená",N156,0)</f>
        <v>0</v>
      </c>
      <c r="BI156" s="148">
        <f>IF(U156="nulová",N156,0)</f>
        <v>0</v>
      </c>
      <c r="BJ156" s="18" t="s">
        <v>79</v>
      </c>
      <c r="BK156" s="148">
        <f>ROUND(L156*K156,2)</f>
        <v>0</v>
      </c>
      <c r="BL156" s="18" t="s">
        <v>149</v>
      </c>
      <c r="BM156" s="18" t="s">
        <v>589</v>
      </c>
    </row>
    <row r="157" spans="2:65" s="12" customFormat="1" ht="22.5" customHeight="1" x14ac:dyDescent="0.3">
      <c r="B157" s="164"/>
      <c r="C157" s="165"/>
      <c r="D157" s="165"/>
      <c r="E157" s="166" t="s">
        <v>3</v>
      </c>
      <c r="F157" s="260" t="s">
        <v>590</v>
      </c>
      <c r="G157" s="261"/>
      <c r="H157" s="261"/>
      <c r="I157" s="261"/>
      <c r="J157" s="165"/>
      <c r="K157" s="167">
        <v>213.56200000000001</v>
      </c>
      <c r="L157" s="165"/>
      <c r="M157" s="165"/>
      <c r="N157" s="165"/>
      <c r="O157" s="165"/>
      <c r="P157" s="165"/>
      <c r="Q157" s="165"/>
      <c r="R157" s="168"/>
      <c r="T157" s="169"/>
      <c r="U157" s="165"/>
      <c r="V157" s="165"/>
      <c r="W157" s="165"/>
      <c r="X157" s="165"/>
      <c r="Y157" s="165"/>
      <c r="Z157" s="165"/>
      <c r="AA157" s="170"/>
      <c r="AT157" s="171" t="s">
        <v>195</v>
      </c>
      <c r="AU157" s="171" t="s">
        <v>82</v>
      </c>
      <c r="AV157" s="12" t="s">
        <v>82</v>
      </c>
      <c r="AW157" s="12" t="s">
        <v>30</v>
      </c>
      <c r="AX157" s="12" t="s">
        <v>72</v>
      </c>
      <c r="AY157" s="171" t="s">
        <v>136</v>
      </c>
    </row>
    <row r="158" spans="2:65" s="13" customFormat="1" ht="22.5" customHeight="1" x14ac:dyDescent="0.3">
      <c r="B158" s="172"/>
      <c r="C158" s="173"/>
      <c r="D158" s="173"/>
      <c r="E158" s="174" t="s">
        <v>3</v>
      </c>
      <c r="F158" s="263" t="s">
        <v>197</v>
      </c>
      <c r="G158" s="264"/>
      <c r="H158" s="264"/>
      <c r="I158" s="264"/>
      <c r="J158" s="173"/>
      <c r="K158" s="175">
        <v>213.56200000000001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195</v>
      </c>
      <c r="AU158" s="179" t="s">
        <v>82</v>
      </c>
      <c r="AV158" s="13" t="s">
        <v>149</v>
      </c>
      <c r="AW158" s="13" t="s">
        <v>30</v>
      </c>
      <c r="AX158" s="13" t="s">
        <v>79</v>
      </c>
      <c r="AY158" s="179" t="s">
        <v>136</v>
      </c>
    </row>
    <row r="159" spans="2:65" s="1" customFormat="1" ht="31.5" customHeight="1" x14ac:dyDescent="0.3">
      <c r="B159" s="139"/>
      <c r="C159" s="140" t="s">
        <v>176</v>
      </c>
      <c r="D159" s="140" t="s">
        <v>137</v>
      </c>
      <c r="E159" s="141" t="s">
        <v>591</v>
      </c>
      <c r="F159" s="243" t="s">
        <v>592</v>
      </c>
      <c r="G159" s="244"/>
      <c r="H159" s="244"/>
      <c r="I159" s="244"/>
      <c r="J159" s="142" t="s">
        <v>231</v>
      </c>
      <c r="K159" s="143">
        <v>93.763999999999996</v>
      </c>
      <c r="L159" s="245">
        <v>0</v>
      </c>
      <c r="M159" s="244"/>
      <c r="N159" s="245">
        <f>ROUND(L159*K159,2)</f>
        <v>0</v>
      </c>
      <c r="O159" s="244"/>
      <c r="P159" s="244"/>
      <c r="Q159" s="244"/>
      <c r="R159" s="144"/>
      <c r="T159" s="145" t="s">
        <v>3</v>
      </c>
      <c r="U159" s="41" t="s">
        <v>37</v>
      </c>
      <c r="V159" s="146">
        <v>2.2559999999999998</v>
      </c>
      <c r="W159" s="146">
        <f>V159*K159</f>
        <v>211.53158399999998</v>
      </c>
      <c r="X159" s="146">
        <v>0</v>
      </c>
      <c r="Y159" s="146">
        <f>X159*K159</f>
        <v>0</v>
      </c>
      <c r="Z159" s="146">
        <v>0</v>
      </c>
      <c r="AA159" s="147">
        <f>Z159*K159</f>
        <v>0</v>
      </c>
      <c r="AR159" s="18" t="s">
        <v>149</v>
      </c>
      <c r="AT159" s="18" t="s">
        <v>137</v>
      </c>
      <c r="AU159" s="18" t="s">
        <v>82</v>
      </c>
      <c r="AY159" s="18" t="s">
        <v>136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18" t="s">
        <v>79</v>
      </c>
      <c r="BK159" s="148">
        <f>ROUND(L159*K159,2)</f>
        <v>0</v>
      </c>
      <c r="BL159" s="18" t="s">
        <v>149</v>
      </c>
      <c r="BM159" s="18" t="s">
        <v>593</v>
      </c>
    </row>
    <row r="160" spans="2:65" s="12" customFormat="1" ht="22.5" customHeight="1" x14ac:dyDescent="0.3">
      <c r="B160" s="164"/>
      <c r="C160" s="165"/>
      <c r="D160" s="165"/>
      <c r="E160" s="166" t="s">
        <v>3</v>
      </c>
      <c r="F160" s="260" t="s">
        <v>583</v>
      </c>
      <c r="G160" s="261"/>
      <c r="H160" s="261"/>
      <c r="I160" s="261"/>
      <c r="J160" s="165"/>
      <c r="K160" s="167">
        <v>140.80000000000001</v>
      </c>
      <c r="L160" s="165"/>
      <c r="M160" s="165"/>
      <c r="N160" s="165"/>
      <c r="O160" s="165"/>
      <c r="P160" s="165"/>
      <c r="Q160" s="165"/>
      <c r="R160" s="168"/>
      <c r="T160" s="169"/>
      <c r="U160" s="165"/>
      <c r="V160" s="165"/>
      <c r="W160" s="165"/>
      <c r="X160" s="165"/>
      <c r="Y160" s="165"/>
      <c r="Z160" s="165"/>
      <c r="AA160" s="170"/>
      <c r="AT160" s="171" t="s">
        <v>195</v>
      </c>
      <c r="AU160" s="171" t="s">
        <v>82</v>
      </c>
      <c r="AV160" s="12" t="s">
        <v>82</v>
      </c>
      <c r="AW160" s="12" t="s">
        <v>30</v>
      </c>
      <c r="AX160" s="12" t="s">
        <v>72</v>
      </c>
      <c r="AY160" s="171" t="s">
        <v>136</v>
      </c>
    </row>
    <row r="161" spans="2:65" s="11" customFormat="1" ht="22.5" customHeight="1" x14ac:dyDescent="0.3">
      <c r="B161" s="156"/>
      <c r="C161" s="157"/>
      <c r="D161" s="157"/>
      <c r="E161" s="158" t="s">
        <v>3</v>
      </c>
      <c r="F161" s="270" t="s">
        <v>560</v>
      </c>
      <c r="G161" s="269"/>
      <c r="H161" s="269"/>
      <c r="I161" s="269"/>
      <c r="J161" s="157"/>
      <c r="K161" s="159" t="s">
        <v>3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195</v>
      </c>
      <c r="AU161" s="163" t="s">
        <v>82</v>
      </c>
      <c r="AV161" s="11" t="s">
        <v>79</v>
      </c>
      <c r="AW161" s="11" t="s">
        <v>30</v>
      </c>
      <c r="AX161" s="11" t="s">
        <v>72</v>
      </c>
      <c r="AY161" s="163" t="s">
        <v>136</v>
      </c>
    </row>
    <row r="162" spans="2:65" s="12" customFormat="1" ht="22.5" customHeight="1" x14ac:dyDescent="0.3">
      <c r="B162" s="164"/>
      <c r="C162" s="165"/>
      <c r="D162" s="165"/>
      <c r="E162" s="166" t="s">
        <v>3</v>
      </c>
      <c r="F162" s="262" t="s">
        <v>594</v>
      </c>
      <c r="G162" s="261"/>
      <c r="H162" s="261"/>
      <c r="I162" s="261"/>
      <c r="J162" s="165"/>
      <c r="K162" s="167">
        <v>-6.2720000000000002</v>
      </c>
      <c r="L162" s="165"/>
      <c r="M162" s="165"/>
      <c r="N162" s="165"/>
      <c r="O162" s="165"/>
      <c r="P162" s="165"/>
      <c r="Q162" s="165"/>
      <c r="R162" s="168"/>
      <c r="T162" s="169"/>
      <c r="U162" s="165"/>
      <c r="V162" s="165"/>
      <c r="W162" s="165"/>
      <c r="X162" s="165"/>
      <c r="Y162" s="165"/>
      <c r="Z162" s="165"/>
      <c r="AA162" s="170"/>
      <c r="AT162" s="171" t="s">
        <v>195</v>
      </c>
      <c r="AU162" s="171" t="s">
        <v>82</v>
      </c>
      <c r="AV162" s="12" t="s">
        <v>82</v>
      </c>
      <c r="AW162" s="12" t="s">
        <v>30</v>
      </c>
      <c r="AX162" s="12" t="s">
        <v>72</v>
      </c>
      <c r="AY162" s="171" t="s">
        <v>136</v>
      </c>
    </row>
    <row r="163" spans="2:65" s="12" customFormat="1" ht="22.5" customHeight="1" x14ac:dyDescent="0.3">
      <c r="B163" s="164"/>
      <c r="C163" s="165"/>
      <c r="D163" s="165"/>
      <c r="E163" s="166" t="s">
        <v>3</v>
      </c>
      <c r="F163" s="262" t="s">
        <v>595</v>
      </c>
      <c r="G163" s="261"/>
      <c r="H163" s="261"/>
      <c r="I163" s="261"/>
      <c r="J163" s="165"/>
      <c r="K163" s="167">
        <v>-8.9600000000000009</v>
      </c>
      <c r="L163" s="165"/>
      <c r="M163" s="165"/>
      <c r="N163" s="165"/>
      <c r="O163" s="165"/>
      <c r="P163" s="165"/>
      <c r="Q163" s="165"/>
      <c r="R163" s="168"/>
      <c r="T163" s="169"/>
      <c r="U163" s="165"/>
      <c r="V163" s="165"/>
      <c r="W163" s="165"/>
      <c r="X163" s="165"/>
      <c r="Y163" s="165"/>
      <c r="Z163" s="165"/>
      <c r="AA163" s="170"/>
      <c r="AT163" s="171" t="s">
        <v>195</v>
      </c>
      <c r="AU163" s="171" t="s">
        <v>82</v>
      </c>
      <c r="AV163" s="12" t="s">
        <v>82</v>
      </c>
      <c r="AW163" s="12" t="s">
        <v>30</v>
      </c>
      <c r="AX163" s="12" t="s">
        <v>72</v>
      </c>
      <c r="AY163" s="171" t="s">
        <v>136</v>
      </c>
    </row>
    <row r="164" spans="2:65" s="11" customFormat="1" ht="22.5" customHeight="1" x14ac:dyDescent="0.3">
      <c r="B164" s="156"/>
      <c r="C164" s="157"/>
      <c r="D164" s="157"/>
      <c r="E164" s="158" t="s">
        <v>3</v>
      </c>
      <c r="F164" s="270" t="s">
        <v>563</v>
      </c>
      <c r="G164" s="269"/>
      <c r="H164" s="269"/>
      <c r="I164" s="269"/>
      <c r="J164" s="157"/>
      <c r="K164" s="159" t="s">
        <v>3</v>
      </c>
      <c r="L164" s="157"/>
      <c r="M164" s="157"/>
      <c r="N164" s="157"/>
      <c r="O164" s="157"/>
      <c r="P164" s="157"/>
      <c r="Q164" s="157"/>
      <c r="R164" s="160"/>
      <c r="T164" s="161"/>
      <c r="U164" s="157"/>
      <c r="V164" s="157"/>
      <c r="W164" s="157"/>
      <c r="X164" s="157"/>
      <c r="Y164" s="157"/>
      <c r="Z164" s="157"/>
      <c r="AA164" s="162"/>
      <c r="AT164" s="163" t="s">
        <v>195</v>
      </c>
      <c r="AU164" s="163" t="s">
        <v>82</v>
      </c>
      <c r="AV164" s="11" t="s">
        <v>79</v>
      </c>
      <c r="AW164" s="11" t="s">
        <v>30</v>
      </c>
      <c r="AX164" s="11" t="s">
        <v>72</v>
      </c>
      <c r="AY164" s="163" t="s">
        <v>136</v>
      </c>
    </row>
    <row r="165" spans="2:65" s="12" customFormat="1" ht="22.5" customHeight="1" x14ac:dyDescent="0.3">
      <c r="B165" s="164"/>
      <c r="C165" s="165"/>
      <c r="D165" s="165"/>
      <c r="E165" s="166" t="s">
        <v>3</v>
      </c>
      <c r="F165" s="262" t="s">
        <v>596</v>
      </c>
      <c r="G165" s="261"/>
      <c r="H165" s="261"/>
      <c r="I165" s="261"/>
      <c r="J165" s="165"/>
      <c r="K165" s="167">
        <v>-25.312999999999999</v>
      </c>
      <c r="L165" s="165"/>
      <c r="M165" s="165"/>
      <c r="N165" s="165"/>
      <c r="O165" s="165"/>
      <c r="P165" s="165"/>
      <c r="Q165" s="165"/>
      <c r="R165" s="168"/>
      <c r="T165" s="169"/>
      <c r="U165" s="165"/>
      <c r="V165" s="165"/>
      <c r="W165" s="165"/>
      <c r="X165" s="165"/>
      <c r="Y165" s="165"/>
      <c r="Z165" s="165"/>
      <c r="AA165" s="170"/>
      <c r="AT165" s="171" t="s">
        <v>195</v>
      </c>
      <c r="AU165" s="171" t="s">
        <v>82</v>
      </c>
      <c r="AV165" s="12" t="s">
        <v>82</v>
      </c>
      <c r="AW165" s="12" t="s">
        <v>30</v>
      </c>
      <c r="AX165" s="12" t="s">
        <v>72</v>
      </c>
      <c r="AY165" s="171" t="s">
        <v>136</v>
      </c>
    </row>
    <row r="166" spans="2:65" s="11" customFormat="1" ht="22.5" customHeight="1" x14ac:dyDescent="0.3">
      <c r="B166" s="156"/>
      <c r="C166" s="157"/>
      <c r="D166" s="157"/>
      <c r="E166" s="158" t="s">
        <v>3</v>
      </c>
      <c r="F166" s="270" t="s">
        <v>597</v>
      </c>
      <c r="G166" s="269"/>
      <c r="H166" s="269"/>
      <c r="I166" s="269"/>
      <c r="J166" s="157"/>
      <c r="K166" s="159" t="s">
        <v>3</v>
      </c>
      <c r="L166" s="157"/>
      <c r="M166" s="157"/>
      <c r="N166" s="157"/>
      <c r="O166" s="157"/>
      <c r="P166" s="157"/>
      <c r="Q166" s="157"/>
      <c r="R166" s="160"/>
      <c r="T166" s="161"/>
      <c r="U166" s="157"/>
      <c r="V166" s="157"/>
      <c r="W166" s="157"/>
      <c r="X166" s="157"/>
      <c r="Y166" s="157"/>
      <c r="Z166" s="157"/>
      <c r="AA166" s="162"/>
      <c r="AT166" s="163" t="s">
        <v>195</v>
      </c>
      <c r="AU166" s="163" t="s">
        <v>82</v>
      </c>
      <c r="AV166" s="11" t="s">
        <v>79</v>
      </c>
      <c r="AW166" s="11" t="s">
        <v>30</v>
      </c>
      <c r="AX166" s="11" t="s">
        <v>72</v>
      </c>
      <c r="AY166" s="163" t="s">
        <v>136</v>
      </c>
    </row>
    <row r="167" spans="2:65" s="12" customFormat="1" ht="22.5" customHeight="1" x14ac:dyDescent="0.3">
      <c r="B167" s="164"/>
      <c r="C167" s="165"/>
      <c r="D167" s="165"/>
      <c r="E167" s="166" t="s">
        <v>3</v>
      </c>
      <c r="F167" s="262" t="s">
        <v>598</v>
      </c>
      <c r="G167" s="261"/>
      <c r="H167" s="261"/>
      <c r="I167" s="261"/>
      <c r="J167" s="165"/>
      <c r="K167" s="167">
        <v>-1.496</v>
      </c>
      <c r="L167" s="165"/>
      <c r="M167" s="165"/>
      <c r="N167" s="165"/>
      <c r="O167" s="165"/>
      <c r="P167" s="165"/>
      <c r="Q167" s="165"/>
      <c r="R167" s="168"/>
      <c r="T167" s="169"/>
      <c r="U167" s="165"/>
      <c r="V167" s="165"/>
      <c r="W167" s="165"/>
      <c r="X167" s="165"/>
      <c r="Y167" s="165"/>
      <c r="Z167" s="165"/>
      <c r="AA167" s="170"/>
      <c r="AT167" s="171" t="s">
        <v>195</v>
      </c>
      <c r="AU167" s="171" t="s">
        <v>82</v>
      </c>
      <c r="AV167" s="12" t="s">
        <v>82</v>
      </c>
      <c r="AW167" s="12" t="s">
        <v>30</v>
      </c>
      <c r="AX167" s="12" t="s">
        <v>72</v>
      </c>
      <c r="AY167" s="171" t="s">
        <v>136</v>
      </c>
    </row>
    <row r="168" spans="2:65" s="12" customFormat="1" ht="22.5" customHeight="1" x14ac:dyDescent="0.3">
      <c r="B168" s="164"/>
      <c r="C168" s="165"/>
      <c r="D168" s="165"/>
      <c r="E168" s="166" t="s">
        <v>3</v>
      </c>
      <c r="F168" s="262" t="s">
        <v>599</v>
      </c>
      <c r="G168" s="261"/>
      <c r="H168" s="261"/>
      <c r="I168" s="261"/>
      <c r="J168" s="165"/>
      <c r="K168" s="167">
        <v>-2.024</v>
      </c>
      <c r="L168" s="165"/>
      <c r="M168" s="165"/>
      <c r="N168" s="165"/>
      <c r="O168" s="165"/>
      <c r="P168" s="165"/>
      <c r="Q168" s="165"/>
      <c r="R168" s="168"/>
      <c r="T168" s="169"/>
      <c r="U168" s="165"/>
      <c r="V168" s="165"/>
      <c r="W168" s="165"/>
      <c r="X168" s="165"/>
      <c r="Y168" s="165"/>
      <c r="Z168" s="165"/>
      <c r="AA168" s="170"/>
      <c r="AT168" s="171" t="s">
        <v>195</v>
      </c>
      <c r="AU168" s="171" t="s">
        <v>82</v>
      </c>
      <c r="AV168" s="12" t="s">
        <v>82</v>
      </c>
      <c r="AW168" s="12" t="s">
        <v>30</v>
      </c>
      <c r="AX168" s="12" t="s">
        <v>72</v>
      </c>
      <c r="AY168" s="171" t="s">
        <v>136</v>
      </c>
    </row>
    <row r="169" spans="2:65" s="11" customFormat="1" ht="22.5" customHeight="1" x14ac:dyDescent="0.3">
      <c r="B169" s="156"/>
      <c r="C169" s="157"/>
      <c r="D169" s="157"/>
      <c r="E169" s="158" t="s">
        <v>3</v>
      </c>
      <c r="F169" s="270" t="s">
        <v>597</v>
      </c>
      <c r="G169" s="269"/>
      <c r="H169" s="269"/>
      <c r="I169" s="269"/>
      <c r="J169" s="157"/>
      <c r="K169" s="159" t="s">
        <v>3</v>
      </c>
      <c r="L169" s="157"/>
      <c r="M169" s="157"/>
      <c r="N169" s="157"/>
      <c r="O169" s="157"/>
      <c r="P169" s="157"/>
      <c r="Q169" s="157"/>
      <c r="R169" s="160"/>
      <c r="T169" s="161"/>
      <c r="U169" s="157"/>
      <c r="V169" s="157"/>
      <c r="W169" s="157"/>
      <c r="X169" s="157"/>
      <c r="Y169" s="157"/>
      <c r="Z169" s="157"/>
      <c r="AA169" s="162"/>
      <c r="AT169" s="163" t="s">
        <v>195</v>
      </c>
      <c r="AU169" s="163" t="s">
        <v>82</v>
      </c>
      <c r="AV169" s="11" t="s">
        <v>79</v>
      </c>
      <c r="AW169" s="11" t="s">
        <v>30</v>
      </c>
      <c r="AX169" s="11" t="s">
        <v>72</v>
      </c>
      <c r="AY169" s="163" t="s">
        <v>136</v>
      </c>
    </row>
    <row r="170" spans="2:65" s="12" customFormat="1" ht="22.5" customHeight="1" x14ac:dyDescent="0.3">
      <c r="B170" s="164"/>
      <c r="C170" s="165"/>
      <c r="D170" s="165"/>
      <c r="E170" s="166" t="s">
        <v>3</v>
      </c>
      <c r="F170" s="262" t="s">
        <v>600</v>
      </c>
      <c r="G170" s="261"/>
      <c r="H170" s="261"/>
      <c r="I170" s="261"/>
      <c r="J170" s="165"/>
      <c r="K170" s="167">
        <v>-0.374</v>
      </c>
      <c r="L170" s="165"/>
      <c r="M170" s="165"/>
      <c r="N170" s="165"/>
      <c r="O170" s="165"/>
      <c r="P170" s="165"/>
      <c r="Q170" s="165"/>
      <c r="R170" s="168"/>
      <c r="T170" s="169"/>
      <c r="U170" s="165"/>
      <c r="V170" s="165"/>
      <c r="W170" s="165"/>
      <c r="X170" s="165"/>
      <c r="Y170" s="165"/>
      <c r="Z170" s="165"/>
      <c r="AA170" s="170"/>
      <c r="AT170" s="171" t="s">
        <v>195</v>
      </c>
      <c r="AU170" s="171" t="s">
        <v>82</v>
      </c>
      <c r="AV170" s="12" t="s">
        <v>82</v>
      </c>
      <c r="AW170" s="12" t="s">
        <v>30</v>
      </c>
      <c r="AX170" s="12" t="s">
        <v>72</v>
      </c>
      <c r="AY170" s="171" t="s">
        <v>136</v>
      </c>
    </row>
    <row r="171" spans="2:65" s="12" customFormat="1" ht="22.5" customHeight="1" x14ac:dyDescent="0.3">
      <c r="B171" s="164"/>
      <c r="C171" s="165"/>
      <c r="D171" s="165"/>
      <c r="E171" s="166" t="s">
        <v>3</v>
      </c>
      <c r="F171" s="262" t="s">
        <v>601</v>
      </c>
      <c r="G171" s="261"/>
      <c r="H171" s="261"/>
      <c r="I171" s="261"/>
      <c r="J171" s="165"/>
      <c r="K171" s="167">
        <v>-0.50600000000000001</v>
      </c>
      <c r="L171" s="165"/>
      <c r="M171" s="165"/>
      <c r="N171" s="165"/>
      <c r="O171" s="165"/>
      <c r="P171" s="165"/>
      <c r="Q171" s="165"/>
      <c r="R171" s="168"/>
      <c r="T171" s="169"/>
      <c r="U171" s="165"/>
      <c r="V171" s="165"/>
      <c r="W171" s="165"/>
      <c r="X171" s="165"/>
      <c r="Y171" s="165"/>
      <c r="Z171" s="165"/>
      <c r="AA171" s="170"/>
      <c r="AT171" s="171" t="s">
        <v>195</v>
      </c>
      <c r="AU171" s="171" t="s">
        <v>82</v>
      </c>
      <c r="AV171" s="12" t="s">
        <v>82</v>
      </c>
      <c r="AW171" s="12" t="s">
        <v>30</v>
      </c>
      <c r="AX171" s="12" t="s">
        <v>72</v>
      </c>
      <c r="AY171" s="171" t="s">
        <v>136</v>
      </c>
    </row>
    <row r="172" spans="2:65" s="11" customFormat="1" ht="22.5" customHeight="1" x14ac:dyDescent="0.3">
      <c r="B172" s="156"/>
      <c r="C172" s="157"/>
      <c r="D172" s="157"/>
      <c r="E172" s="158" t="s">
        <v>3</v>
      </c>
      <c r="F172" s="270" t="s">
        <v>602</v>
      </c>
      <c r="G172" s="269"/>
      <c r="H172" s="269"/>
      <c r="I172" s="269"/>
      <c r="J172" s="157"/>
      <c r="K172" s="159" t="s">
        <v>3</v>
      </c>
      <c r="L172" s="157"/>
      <c r="M172" s="157"/>
      <c r="N172" s="157"/>
      <c r="O172" s="157"/>
      <c r="P172" s="157"/>
      <c r="Q172" s="157"/>
      <c r="R172" s="160"/>
      <c r="T172" s="161"/>
      <c r="U172" s="157"/>
      <c r="V172" s="157"/>
      <c r="W172" s="157"/>
      <c r="X172" s="157"/>
      <c r="Y172" s="157"/>
      <c r="Z172" s="157"/>
      <c r="AA172" s="162"/>
      <c r="AT172" s="163" t="s">
        <v>195</v>
      </c>
      <c r="AU172" s="163" t="s">
        <v>82</v>
      </c>
      <c r="AV172" s="11" t="s">
        <v>79</v>
      </c>
      <c r="AW172" s="11" t="s">
        <v>30</v>
      </c>
      <c r="AX172" s="11" t="s">
        <v>72</v>
      </c>
      <c r="AY172" s="163" t="s">
        <v>136</v>
      </c>
    </row>
    <row r="173" spans="2:65" s="12" customFormat="1" ht="22.5" customHeight="1" x14ac:dyDescent="0.3">
      <c r="B173" s="164"/>
      <c r="C173" s="165"/>
      <c r="D173" s="165"/>
      <c r="E173" s="166" t="s">
        <v>3</v>
      </c>
      <c r="F173" s="262" t="s">
        <v>603</v>
      </c>
      <c r="G173" s="261"/>
      <c r="H173" s="261"/>
      <c r="I173" s="261"/>
      <c r="J173" s="165"/>
      <c r="K173" s="167">
        <v>-2.0910000000000002</v>
      </c>
      <c r="L173" s="165"/>
      <c r="M173" s="165"/>
      <c r="N173" s="165"/>
      <c r="O173" s="165"/>
      <c r="P173" s="165"/>
      <c r="Q173" s="165"/>
      <c r="R173" s="168"/>
      <c r="T173" s="169"/>
      <c r="U173" s="165"/>
      <c r="V173" s="165"/>
      <c r="W173" s="165"/>
      <c r="X173" s="165"/>
      <c r="Y173" s="165"/>
      <c r="Z173" s="165"/>
      <c r="AA173" s="170"/>
      <c r="AT173" s="171" t="s">
        <v>195</v>
      </c>
      <c r="AU173" s="171" t="s">
        <v>82</v>
      </c>
      <c r="AV173" s="12" t="s">
        <v>82</v>
      </c>
      <c r="AW173" s="12" t="s">
        <v>30</v>
      </c>
      <c r="AX173" s="12" t="s">
        <v>72</v>
      </c>
      <c r="AY173" s="171" t="s">
        <v>136</v>
      </c>
    </row>
    <row r="174" spans="2:65" s="13" customFormat="1" ht="22.5" customHeight="1" x14ac:dyDescent="0.3">
      <c r="B174" s="172"/>
      <c r="C174" s="173"/>
      <c r="D174" s="173"/>
      <c r="E174" s="174" t="s">
        <v>3</v>
      </c>
      <c r="F174" s="263" t="s">
        <v>197</v>
      </c>
      <c r="G174" s="264"/>
      <c r="H174" s="264"/>
      <c r="I174" s="264"/>
      <c r="J174" s="173"/>
      <c r="K174" s="175">
        <v>93.763999999999996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195</v>
      </c>
      <c r="AU174" s="179" t="s">
        <v>82</v>
      </c>
      <c r="AV174" s="13" t="s">
        <v>149</v>
      </c>
      <c r="AW174" s="13" t="s">
        <v>30</v>
      </c>
      <c r="AX174" s="13" t="s">
        <v>79</v>
      </c>
      <c r="AY174" s="179" t="s">
        <v>136</v>
      </c>
    </row>
    <row r="175" spans="2:65" s="1" customFormat="1" ht="31.5" customHeight="1" x14ac:dyDescent="0.3">
      <c r="B175" s="139"/>
      <c r="C175" s="140" t="s">
        <v>180</v>
      </c>
      <c r="D175" s="140" t="s">
        <v>137</v>
      </c>
      <c r="E175" s="141" t="s">
        <v>604</v>
      </c>
      <c r="F175" s="243" t="s">
        <v>605</v>
      </c>
      <c r="G175" s="244"/>
      <c r="H175" s="244"/>
      <c r="I175" s="244"/>
      <c r="J175" s="142" t="s">
        <v>231</v>
      </c>
      <c r="K175" s="143">
        <v>6.5919999999999996</v>
      </c>
      <c r="L175" s="245">
        <v>0</v>
      </c>
      <c r="M175" s="244"/>
      <c r="N175" s="245">
        <f>ROUND(L175*K175,2)</f>
        <v>0</v>
      </c>
      <c r="O175" s="244"/>
      <c r="P175" s="244"/>
      <c r="Q175" s="244"/>
      <c r="R175" s="144"/>
      <c r="T175" s="145" t="s">
        <v>3</v>
      </c>
      <c r="U175" s="41" t="s">
        <v>37</v>
      </c>
      <c r="V175" s="146">
        <v>1.5</v>
      </c>
      <c r="W175" s="146">
        <f>V175*K175</f>
        <v>9.8879999999999999</v>
      </c>
      <c r="X175" s="146">
        <v>0</v>
      </c>
      <c r="Y175" s="146">
        <f>X175*K175</f>
        <v>0</v>
      </c>
      <c r="Z175" s="146">
        <v>0</v>
      </c>
      <c r="AA175" s="147">
        <f>Z175*K175</f>
        <v>0</v>
      </c>
      <c r="AR175" s="18" t="s">
        <v>149</v>
      </c>
      <c r="AT175" s="18" t="s">
        <v>137</v>
      </c>
      <c r="AU175" s="18" t="s">
        <v>82</v>
      </c>
      <c r="AY175" s="18" t="s">
        <v>136</v>
      </c>
      <c r="BE175" s="148">
        <f>IF(U175="základní",N175,0)</f>
        <v>0</v>
      </c>
      <c r="BF175" s="148">
        <f>IF(U175="snížená",N175,0)</f>
        <v>0</v>
      </c>
      <c r="BG175" s="148">
        <f>IF(U175="zákl. přenesená",N175,0)</f>
        <v>0</v>
      </c>
      <c r="BH175" s="148">
        <f>IF(U175="sníž. přenesená",N175,0)</f>
        <v>0</v>
      </c>
      <c r="BI175" s="148">
        <f>IF(U175="nulová",N175,0)</f>
        <v>0</v>
      </c>
      <c r="BJ175" s="18" t="s">
        <v>79</v>
      </c>
      <c r="BK175" s="148">
        <f>ROUND(L175*K175,2)</f>
        <v>0</v>
      </c>
      <c r="BL175" s="18" t="s">
        <v>149</v>
      </c>
      <c r="BM175" s="18" t="s">
        <v>606</v>
      </c>
    </row>
    <row r="176" spans="2:65" s="11" customFormat="1" ht="22.5" customHeight="1" x14ac:dyDescent="0.3">
      <c r="B176" s="156"/>
      <c r="C176" s="157"/>
      <c r="D176" s="157"/>
      <c r="E176" s="158" t="s">
        <v>3</v>
      </c>
      <c r="F176" s="268" t="s">
        <v>560</v>
      </c>
      <c r="G176" s="269"/>
      <c r="H176" s="269"/>
      <c r="I176" s="269"/>
      <c r="J176" s="157"/>
      <c r="K176" s="159" t="s">
        <v>3</v>
      </c>
      <c r="L176" s="157"/>
      <c r="M176" s="157"/>
      <c r="N176" s="157"/>
      <c r="O176" s="157"/>
      <c r="P176" s="157"/>
      <c r="Q176" s="157"/>
      <c r="R176" s="160"/>
      <c r="T176" s="161"/>
      <c r="U176" s="157"/>
      <c r="V176" s="157"/>
      <c r="W176" s="157"/>
      <c r="X176" s="157"/>
      <c r="Y176" s="157"/>
      <c r="Z176" s="157"/>
      <c r="AA176" s="162"/>
      <c r="AT176" s="163" t="s">
        <v>195</v>
      </c>
      <c r="AU176" s="163" t="s">
        <v>82</v>
      </c>
      <c r="AV176" s="11" t="s">
        <v>79</v>
      </c>
      <c r="AW176" s="11" t="s">
        <v>30</v>
      </c>
      <c r="AX176" s="11" t="s">
        <v>72</v>
      </c>
      <c r="AY176" s="163" t="s">
        <v>136</v>
      </c>
    </row>
    <row r="177" spans="2:65" s="12" customFormat="1" ht="22.5" customHeight="1" x14ac:dyDescent="0.3">
      <c r="B177" s="164"/>
      <c r="C177" s="165"/>
      <c r="D177" s="165"/>
      <c r="E177" s="166" t="s">
        <v>3</v>
      </c>
      <c r="F177" s="262" t="s">
        <v>607</v>
      </c>
      <c r="G177" s="261"/>
      <c r="H177" s="261"/>
      <c r="I177" s="261"/>
      <c r="J177" s="165"/>
      <c r="K177" s="167">
        <v>6.2720000000000002</v>
      </c>
      <c r="L177" s="165"/>
      <c r="M177" s="165"/>
      <c r="N177" s="165"/>
      <c r="O177" s="165"/>
      <c r="P177" s="165"/>
      <c r="Q177" s="165"/>
      <c r="R177" s="168"/>
      <c r="T177" s="169"/>
      <c r="U177" s="165"/>
      <c r="V177" s="165"/>
      <c r="W177" s="165"/>
      <c r="X177" s="165"/>
      <c r="Y177" s="165"/>
      <c r="Z177" s="165"/>
      <c r="AA177" s="170"/>
      <c r="AT177" s="171" t="s">
        <v>195</v>
      </c>
      <c r="AU177" s="171" t="s">
        <v>82</v>
      </c>
      <c r="AV177" s="12" t="s">
        <v>82</v>
      </c>
      <c r="AW177" s="12" t="s">
        <v>30</v>
      </c>
      <c r="AX177" s="12" t="s">
        <v>72</v>
      </c>
      <c r="AY177" s="171" t="s">
        <v>136</v>
      </c>
    </row>
    <row r="178" spans="2:65" s="12" customFormat="1" ht="22.5" customHeight="1" x14ac:dyDescent="0.3">
      <c r="B178" s="164"/>
      <c r="C178" s="165"/>
      <c r="D178" s="165"/>
      <c r="E178" s="166" t="s">
        <v>3</v>
      </c>
      <c r="F178" s="262" t="s">
        <v>608</v>
      </c>
      <c r="G178" s="261"/>
      <c r="H178" s="261"/>
      <c r="I178" s="261"/>
      <c r="J178" s="165"/>
      <c r="K178" s="167">
        <v>-3.456</v>
      </c>
      <c r="L178" s="165"/>
      <c r="M178" s="165"/>
      <c r="N178" s="165"/>
      <c r="O178" s="165"/>
      <c r="P178" s="165"/>
      <c r="Q178" s="165"/>
      <c r="R178" s="168"/>
      <c r="T178" s="169"/>
      <c r="U178" s="165"/>
      <c r="V178" s="165"/>
      <c r="W178" s="165"/>
      <c r="X178" s="165"/>
      <c r="Y178" s="165"/>
      <c r="Z178" s="165"/>
      <c r="AA178" s="170"/>
      <c r="AT178" s="171" t="s">
        <v>195</v>
      </c>
      <c r="AU178" s="171" t="s">
        <v>82</v>
      </c>
      <c r="AV178" s="12" t="s">
        <v>82</v>
      </c>
      <c r="AW178" s="12" t="s">
        <v>30</v>
      </c>
      <c r="AX178" s="12" t="s">
        <v>72</v>
      </c>
      <c r="AY178" s="171" t="s">
        <v>136</v>
      </c>
    </row>
    <row r="179" spans="2:65" s="12" customFormat="1" ht="22.5" customHeight="1" x14ac:dyDescent="0.3">
      <c r="B179" s="164"/>
      <c r="C179" s="165"/>
      <c r="D179" s="165"/>
      <c r="E179" s="166" t="s">
        <v>3</v>
      </c>
      <c r="F179" s="262" t="s">
        <v>609</v>
      </c>
      <c r="G179" s="261"/>
      <c r="H179" s="261"/>
      <c r="I179" s="261"/>
      <c r="J179" s="165"/>
      <c r="K179" s="167">
        <v>8.9600000000000009</v>
      </c>
      <c r="L179" s="165"/>
      <c r="M179" s="165"/>
      <c r="N179" s="165"/>
      <c r="O179" s="165"/>
      <c r="P179" s="165"/>
      <c r="Q179" s="165"/>
      <c r="R179" s="168"/>
      <c r="T179" s="169"/>
      <c r="U179" s="165"/>
      <c r="V179" s="165"/>
      <c r="W179" s="165"/>
      <c r="X179" s="165"/>
      <c r="Y179" s="165"/>
      <c r="Z179" s="165"/>
      <c r="AA179" s="170"/>
      <c r="AT179" s="171" t="s">
        <v>195</v>
      </c>
      <c r="AU179" s="171" t="s">
        <v>82</v>
      </c>
      <c r="AV179" s="12" t="s">
        <v>82</v>
      </c>
      <c r="AW179" s="12" t="s">
        <v>30</v>
      </c>
      <c r="AX179" s="12" t="s">
        <v>72</v>
      </c>
      <c r="AY179" s="171" t="s">
        <v>136</v>
      </c>
    </row>
    <row r="180" spans="2:65" s="12" customFormat="1" ht="22.5" customHeight="1" x14ac:dyDescent="0.3">
      <c r="B180" s="164"/>
      <c r="C180" s="165"/>
      <c r="D180" s="165"/>
      <c r="E180" s="166" t="s">
        <v>3</v>
      </c>
      <c r="F180" s="262" t="s">
        <v>610</v>
      </c>
      <c r="G180" s="261"/>
      <c r="H180" s="261"/>
      <c r="I180" s="261"/>
      <c r="J180" s="165"/>
      <c r="K180" s="167">
        <v>-5.1840000000000002</v>
      </c>
      <c r="L180" s="165"/>
      <c r="M180" s="165"/>
      <c r="N180" s="165"/>
      <c r="O180" s="165"/>
      <c r="P180" s="165"/>
      <c r="Q180" s="165"/>
      <c r="R180" s="168"/>
      <c r="T180" s="169"/>
      <c r="U180" s="165"/>
      <c r="V180" s="165"/>
      <c r="W180" s="165"/>
      <c r="X180" s="165"/>
      <c r="Y180" s="165"/>
      <c r="Z180" s="165"/>
      <c r="AA180" s="170"/>
      <c r="AT180" s="171" t="s">
        <v>195</v>
      </c>
      <c r="AU180" s="171" t="s">
        <v>82</v>
      </c>
      <c r="AV180" s="12" t="s">
        <v>82</v>
      </c>
      <c r="AW180" s="12" t="s">
        <v>30</v>
      </c>
      <c r="AX180" s="12" t="s">
        <v>72</v>
      </c>
      <c r="AY180" s="171" t="s">
        <v>136</v>
      </c>
    </row>
    <row r="181" spans="2:65" s="13" customFormat="1" ht="22.5" customHeight="1" x14ac:dyDescent="0.3">
      <c r="B181" s="172"/>
      <c r="C181" s="173"/>
      <c r="D181" s="173"/>
      <c r="E181" s="174" t="s">
        <v>3</v>
      </c>
      <c r="F181" s="263" t="s">
        <v>197</v>
      </c>
      <c r="G181" s="264"/>
      <c r="H181" s="264"/>
      <c r="I181" s="264"/>
      <c r="J181" s="173"/>
      <c r="K181" s="175">
        <v>6.5919999999999996</v>
      </c>
      <c r="L181" s="173"/>
      <c r="M181" s="173"/>
      <c r="N181" s="173"/>
      <c r="O181" s="173"/>
      <c r="P181" s="173"/>
      <c r="Q181" s="173"/>
      <c r="R181" s="176"/>
      <c r="T181" s="177"/>
      <c r="U181" s="173"/>
      <c r="V181" s="173"/>
      <c r="W181" s="173"/>
      <c r="X181" s="173"/>
      <c r="Y181" s="173"/>
      <c r="Z181" s="173"/>
      <c r="AA181" s="178"/>
      <c r="AT181" s="179" t="s">
        <v>195</v>
      </c>
      <c r="AU181" s="179" t="s">
        <v>82</v>
      </c>
      <c r="AV181" s="13" t="s">
        <v>149</v>
      </c>
      <c r="AW181" s="13" t="s">
        <v>30</v>
      </c>
      <c r="AX181" s="13" t="s">
        <v>79</v>
      </c>
      <c r="AY181" s="179" t="s">
        <v>136</v>
      </c>
    </row>
    <row r="182" spans="2:65" s="1" customFormat="1" ht="22.5" customHeight="1" x14ac:dyDescent="0.3">
      <c r="B182" s="139"/>
      <c r="C182" s="188" t="s">
        <v>252</v>
      </c>
      <c r="D182" s="188" t="s">
        <v>365</v>
      </c>
      <c r="E182" s="189" t="s">
        <v>611</v>
      </c>
      <c r="F182" s="271" t="s">
        <v>612</v>
      </c>
      <c r="G182" s="272"/>
      <c r="H182" s="272"/>
      <c r="I182" s="272"/>
      <c r="J182" s="190" t="s">
        <v>262</v>
      </c>
      <c r="K182" s="191">
        <v>13.183999999999999</v>
      </c>
      <c r="L182" s="273">
        <v>0</v>
      </c>
      <c r="M182" s="272"/>
      <c r="N182" s="273">
        <f>ROUND(L182*K182,2)</f>
        <v>0</v>
      </c>
      <c r="O182" s="244"/>
      <c r="P182" s="244"/>
      <c r="Q182" s="244"/>
      <c r="R182" s="144"/>
      <c r="T182" s="145" t="s">
        <v>3</v>
      </c>
      <c r="U182" s="41" t="s">
        <v>37</v>
      </c>
      <c r="V182" s="146">
        <v>0</v>
      </c>
      <c r="W182" s="146">
        <f>V182*K182</f>
        <v>0</v>
      </c>
      <c r="X182" s="146">
        <v>1</v>
      </c>
      <c r="Y182" s="146">
        <f>X182*K182</f>
        <v>13.183999999999999</v>
      </c>
      <c r="Z182" s="146">
        <v>0</v>
      </c>
      <c r="AA182" s="147">
        <f>Z182*K182</f>
        <v>0</v>
      </c>
      <c r="AR182" s="18" t="s">
        <v>164</v>
      </c>
      <c r="AT182" s="18" t="s">
        <v>365</v>
      </c>
      <c r="AU182" s="18" t="s">
        <v>82</v>
      </c>
      <c r="AY182" s="18" t="s">
        <v>136</v>
      </c>
      <c r="BE182" s="148">
        <f>IF(U182="základní",N182,0)</f>
        <v>0</v>
      </c>
      <c r="BF182" s="148">
        <f>IF(U182="snížená",N182,0)</f>
        <v>0</v>
      </c>
      <c r="BG182" s="148">
        <f>IF(U182="zákl. přenesená",N182,0)</f>
        <v>0</v>
      </c>
      <c r="BH182" s="148">
        <f>IF(U182="sníž. přenesená",N182,0)</f>
        <v>0</v>
      </c>
      <c r="BI182" s="148">
        <f>IF(U182="nulová",N182,0)</f>
        <v>0</v>
      </c>
      <c r="BJ182" s="18" t="s">
        <v>79</v>
      </c>
      <c r="BK182" s="148">
        <f>ROUND(L182*K182,2)</f>
        <v>0</v>
      </c>
      <c r="BL182" s="18" t="s">
        <v>149</v>
      </c>
      <c r="BM182" s="18" t="s">
        <v>613</v>
      </c>
    </row>
    <row r="183" spans="2:65" s="12" customFormat="1" ht="22.5" customHeight="1" x14ac:dyDescent="0.3">
      <c r="B183" s="164"/>
      <c r="C183" s="165"/>
      <c r="D183" s="165"/>
      <c r="E183" s="166" t="s">
        <v>3</v>
      </c>
      <c r="F183" s="260" t="s">
        <v>614</v>
      </c>
      <c r="G183" s="261"/>
      <c r="H183" s="261"/>
      <c r="I183" s="261"/>
      <c r="J183" s="165"/>
      <c r="K183" s="167">
        <v>13.183999999999999</v>
      </c>
      <c r="L183" s="165"/>
      <c r="M183" s="165"/>
      <c r="N183" s="165"/>
      <c r="O183" s="165"/>
      <c r="P183" s="165"/>
      <c r="Q183" s="165"/>
      <c r="R183" s="168"/>
      <c r="T183" s="169"/>
      <c r="U183" s="165"/>
      <c r="V183" s="165"/>
      <c r="W183" s="165"/>
      <c r="X183" s="165"/>
      <c r="Y183" s="165"/>
      <c r="Z183" s="165"/>
      <c r="AA183" s="170"/>
      <c r="AT183" s="171" t="s">
        <v>195</v>
      </c>
      <c r="AU183" s="171" t="s">
        <v>82</v>
      </c>
      <c r="AV183" s="12" t="s">
        <v>82</v>
      </c>
      <c r="AW183" s="12" t="s">
        <v>30</v>
      </c>
      <c r="AX183" s="12" t="s">
        <v>72</v>
      </c>
      <c r="AY183" s="171" t="s">
        <v>136</v>
      </c>
    </row>
    <row r="184" spans="2:65" s="13" customFormat="1" ht="22.5" customHeight="1" x14ac:dyDescent="0.3">
      <c r="B184" s="172"/>
      <c r="C184" s="173"/>
      <c r="D184" s="173"/>
      <c r="E184" s="174" t="s">
        <v>3</v>
      </c>
      <c r="F184" s="263" t="s">
        <v>197</v>
      </c>
      <c r="G184" s="264"/>
      <c r="H184" s="264"/>
      <c r="I184" s="264"/>
      <c r="J184" s="173"/>
      <c r="K184" s="175">
        <v>13.183999999999999</v>
      </c>
      <c r="L184" s="173"/>
      <c r="M184" s="173"/>
      <c r="N184" s="173"/>
      <c r="O184" s="173"/>
      <c r="P184" s="173"/>
      <c r="Q184" s="173"/>
      <c r="R184" s="176"/>
      <c r="T184" s="177"/>
      <c r="U184" s="173"/>
      <c r="V184" s="173"/>
      <c r="W184" s="173"/>
      <c r="X184" s="173"/>
      <c r="Y184" s="173"/>
      <c r="Z184" s="173"/>
      <c r="AA184" s="178"/>
      <c r="AT184" s="179" t="s">
        <v>195</v>
      </c>
      <c r="AU184" s="179" t="s">
        <v>82</v>
      </c>
      <c r="AV184" s="13" t="s">
        <v>149</v>
      </c>
      <c r="AW184" s="13" t="s">
        <v>30</v>
      </c>
      <c r="AX184" s="13" t="s">
        <v>79</v>
      </c>
      <c r="AY184" s="179" t="s">
        <v>136</v>
      </c>
    </row>
    <row r="185" spans="2:65" s="1" customFormat="1" ht="22.5" customHeight="1" x14ac:dyDescent="0.3">
      <c r="B185" s="139"/>
      <c r="C185" s="140" t="s">
        <v>259</v>
      </c>
      <c r="D185" s="140" t="s">
        <v>137</v>
      </c>
      <c r="E185" s="141" t="s">
        <v>370</v>
      </c>
      <c r="F185" s="243" t="s">
        <v>371</v>
      </c>
      <c r="G185" s="244"/>
      <c r="H185" s="244"/>
      <c r="I185" s="244"/>
      <c r="J185" s="142" t="s">
        <v>192</v>
      </c>
      <c r="K185" s="143">
        <v>64</v>
      </c>
      <c r="L185" s="245">
        <v>0</v>
      </c>
      <c r="M185" s="244"/>
      <c r="N185" s="245">
        <f>ROUND(L185*K185,2)</f>
        <v>0</v>
      </c>
      <c r="O185" s="244"/>
      <c r="P185" s="244"/>
      <c r="Q185" s="244"/>
      <c r="R185" s="144"/>
      <c r="T185" s="145" t="s">
        <v>3</v>
      </c>
      <c r="U185" s="41" t="s">
        <v>37</v>
      </c>
      <c r="V185" s="146">
        <v>1.7999999999999999E-2</v>
      </c>
      <c r="W185" s="146">
        <f>V185*K185</f>
        <v>1.1519999999999999</v>
      </c>
      <c r="X185" s="146">
        <v>0</v>
      </c>
      <c r="Y185" s="146">
        <f>X185*K185</f>
        <v>0</v>
      </c>
      <c r="Z185" s="146">
        <v>0</v>
      </c>
      <c r="AA185" s="147">
        <f>Z185*K185</f>
        <v>0</v>
      </c>
      <c r="AR185" s="18" t="s">
        <v>149</v>
      </c>
      <c r="AT185" s="18" t="s">
        <v>137</v>
      </c>
      <c r="AU185" s="18" t="s">
        <v>82</v>
      </c>
      <c r="AY185" s="18" t="s">
        <v>136</v>
      </c>
      <c r="BE185" s="148">
        <f>IF(U185="základní",N185,0)</f>
        <v>0</v>
      </c>
      <c r="BF185" s="148">
        <f>IF(U185="snížená",N185,0)</f>
        <v>0</v>
      </c>
      <c r="BG185" s="148">
        <f>IF(U185="zákl. přenesená",N185,0)</f>
        <v>0</v>
      </c>
      <c r="BH185" s="148">
        <f>IF(U185="sníž. přenesená",N185,0)</f>
        <v>0</v>
      </c>
      <c r="BI185" s="148">
        <f>IF(U185="nulová",N185,0)</f>
        <v>0</v>
      </c>
      <c r="BJ185" s="18" t="s">
        <v>79</v>
      </c>
      <c r="BK185" s="148">
        <f>ROUND(L185*K185,2)</f>
        <v>0</v>
      </c>
      <c r="BL185" s="18" t="s">
        <v>149</v>
      </c>
      <c r="BM185" s="18" t="s">
        <v>615</v>
      </c>
    </row>
    <row r="186" spans="2:65" s="11" customFormat="1" ht="22.5" customHeight="1" x14ac:dyDescent="0.3">
      <c r="B186" s="156"/>
      <c r="C186" s="157"/>
      <c r="D186" s="157"/>
      <c r="E186" s="158" t="s">
        <v>3</v>
      </c>
      <c r="F186" s="268" t="s">
        <v>560</v>
      </c>
      <c r="G186" s="269"/>
      <c r="H186" s="269"/>
      <c r="I186" s="269"/>
      <c r="J186" s="157"/>
      <c r="K186" s="159" t="s">
        <v>3</v>
      </c>
      <c r="L186" s="157"/>
      <c r="M186" s="157"/>
      <c r="N186" s="157"/>
      <c r="O186" s="157"/>
      <c r="P186" s="157"/>
      <c r="Q186" s="157"/>
      <c r="R186" s="160"/>
      <c r="T186" s="161"/>
      <c r="U186" s="157"/>
      <c r="V186" s="157"/>
      <c r="W186" s="157"/>
      <c r="X186" s="157"/>
      <c r="Y186" s="157"/>
      <c r="Z186" s="157"/>
      <c r="AA186" s="162"/>
      <c r="AT186" s="163" t="s">
        <v>195</v>
      </c>
      <c r="AU186" s="163" t="s">
        <v>82</v>
      </c>
      <c r="AV186" s="11" t="s">
        <v>79</v>
      </c>
      <c r="AW186" s="11" t="s">
        <v>30</v>
      </c>
      <c r="AX186" s="11" t="s">
        <v>72</v>
      </c>
      <c r="AY186" s="163" t="s">
        <v>136</v>
      </c>
    </row>
    <row r="187" spans="2:65" s="12" customFormat="1" ht="22.5" customHeight="1" x14ac:dyDescent="0.3">
      <c r="B187" s="164"/>
      <c r="C187" s="165"/>
      <c r="D187" s="165"/>
      <c r="E187" s="166" t="s">
        <v>3</v>
      </c>
      <c r="F187" s="262" t="s">
        <v>616</v>
      </c>
      <c r="G187" s="261"/>
      <c r="H187" s="261"/>
      <c r="I187" s="261"/>
      <c r="J187" s="165"/>
      <c r="K187" s="167">
        <v>14.08</v>
      </c>
      <c r="L187" s="165"/>
      <c r="M187" s="165"/>
      <c r="N187" s="165"/>
      <c r="O187" s="165"/>
      <c r="P187" s="165"/>
      <c r="Q187" s="165"/>
      <c r="R187" s="168"/>
      <c r="T187" s="169"/>
      <c r="U187" s="165"/>
      <c r="V187" s="165"/>
      <c r="W187" s="165"/>
      <c r="X187" s="165"/>
      <c r="Y187" s="165"/>
      <c r="Z187" s="165"/>
      <c r="AA187" s="170"/>
      <c r="AT187" s="171" t="s">
        <v>195</v>
      </c>
      <c r="AU187" s="171" t="s">
        <v>82</v>
      </c>
      <c r="AV187" s="12" t="s">
        <v>82</v>
      </c>
      <c r="AW187" s="12" t="s">
        <v>30</v>
      </c>
      <c r="AX187" s="12" t="s">
        <v>72</v>
      </c>
      <c r="AY187" s="171" t="s">
        <v>136</v>
      </c>
    </row>
    <row r="188" spans="2:65" s="12" customFormat="1" ht="22.5" customHeight="1" x14ac:dyDescent="0.3">
      <c r="B188" s="164"/>
      <c r="C188" s="165"/>
      <c r="D188" s="165"/>
      <c r="E188" s="166" t="s">
        <v>3</v>
      </c>
      <c r="F188" s="262" t="s">
        <v>617</v>
      </c>
      <c r="G188" s="261"/>
      <c r="H188" s="261"/>
      <c r="I188" s="261"/>
      <c r="J188" s="165"/>
      <c r="K188" s="167">
        <v>17.920000000000002</v>
      </c>
      <c r="L188" s="165"/>
      <c r="M188" s="165"/>
      <c r="N188" s="165"/>
      <c r="O188" s="165"/>
      <c r="P188" s="165"/>
      <c r="Q188" s="165"/>
      <c r="R188" s="168"/>
      <c r="T188" s="169"/>
      <c r="U188" s="165"/>
      <c r="V188" s="165"/>
      <c r="W188" s="165"/>
      <c r="X188" s="165"/>
      <c r="Y188" s="165"/>
      <c r="Z188" s="165"/>
      <c r="AA188" s="170"/>
      <c r="AT188" s="171" t="s">
        <v>195</v>
      </c>
      <c r="AU188" s="171" t="s">
        <v>82</v>
      </c>
      <c r="AV188" s="12" t="s">
        <v>82</v>
      </c>
      <c r="AW188" s="12" t="s">
        <v>30</v>
      </c>
      <c r="AX188" s="12" t="s">
        <v>72</v>
      </c>
      <c r="AY188" s="171" t="s">
        <v>136</v>
      </c>
    </row>
    <row r="189" spans="2:65" s="11" customFormat="1" ht="22.5" customHeight="1" x14ac:dyDescent="0.3">
      <c r="B189" s="156"/>
      <c r="C189" s="157"/>
      <c r="D189" s="157"/>
      <c r="E189" s="158" t="s">
        <v>3</v>
      </c>
      <c r="F189" s="270" t="s">
        <v>563</v>
      </c>
      <c r="G189" s="269"/>
      <c r="H189" s="269"/>
      <c r="I189" s="269"/>
      <c r="J189" s="157"/>
      <c r="K189" s="159" t="s">
        <v>3</v>
      </c>
      <c r="L189" s="157"/>
      <c r="M189" s="157"/>
      <c r="N189" s="157"/>
      <c r="O189" s="157"/>
      <c r="P189" s="157"/>
      <c r="Q189" s="157"/>
      <c r="R189" s="160"/>
      <c r="T189" s="161"/>
      <c r="U189" s="157"/>
      <c r="V189" s="157"/>
      <c r="W189" s="157"/>
      <c r="X189" s="157"/>
      <c r="Y189" s="157"/>
      <c r="Z189" s="157"/>
      <c r="AA189" s="162"/>
      <c r="AT189" s="163" t="s">
        <v>195</v>
      </c>
      <c r="AU189" s="163" t="s">
        <v>82</v>
      </c>
      <c r="AV189" s="11" t="s">
        <v>79</v>
      </c>
      <c r="AW189" s="11" t="s">
        <v>30</v>
      </c>
      <c r="AX189" s="11" t="s">
        <v>72</v>
      </c>
      <c r="AY189" s="163" t="s">
        <v>136</v>
      </c>
    </row>
    <row r="190" spans="2:65" s="12" customFormat="1" ht="22.5" customHeight="1" x14ac:dyDescent="0.3">
      <c r="B190" s="164"/>
      <c r="C190" s="165"/>
      <c r="D190" s="165"/>
      <c r="E190" s="166" t="s">
        <v>3</v>
      </c>
      <c r="F190" s="262" t="s">
        <v>618</v>
      </c>
      <c r="G190" s="261"/>
      <c r="H190" s="261"/>
      <c r="I190" s="261"/>
      <c r="J190" s="165"/>
      <c r="K190" s="167">
        <v>16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195</v>
      </c>
      <c r="AU190" s="171" t="s">
        <v>82</v>
      </c>
      <c r="AV190" s="12" t="s">
        <v>82</v>
      </c>
      <c r="AW190" s="12" t="s">
        <v>30</v>
      </c>
      <c r="AX190" s="12" t="s">
        <v>72</v>
      </c>
      <c r="AY190" s="171" t="s">
        <v>136</v>
      </c>
    </row>
    <row r="191" spans="2:65" s="12" customFormat="1" ht="22.5" customHeight="1" x14ac:dyDescent="0.3">
      <c r="B191" s="164"/>
      <c r="C191" s="165"/>
      <c r="D191" s="165"/>
      <c r="E191" s="166" t="s">
        <v>3</v>
      </c>
      <c r="F191" s="262" t="s">
        <v>618</v>
      </c>
      <c r="G191" s="261"/>
      <c r="H191" s="261"/>
      <c r="I191" s="261"/>
      <c r="J191" s="165"/>
      <c r="K191" s="167">
        <v>16</v>
      </c>
      <c r="L191" s="165"/>
      <c r="M191" s="165"/>
      <c r="N191" s="165"/>
      <c r="O191" s="165"/>
      <c r="P191" s="165"/>
      <c r="Q191" s="165"/>
      <c r="R191" s="168"/>
      <c r="T191" s="169"/>
      <c r="U191" s="165"/>
      <c r="V191" s="165"/>
      <c r="W191" s="165"/>
      <c r="X191" s="165"/>
      <c r="Y191" s="165"/>
      <c r="Z191" s="165"/>
      <c r="AA191" s="170"/>
      <c r="AT191" s="171" t="s">
        <v>195</v>
      </c>
      <c r="AU191" s="171" t="s">
        <v>82</v>
      </c>
      <c r="AV191" s="12" t="s">
        <v>82</v>
      </c>
      <c r="AW191" s="12" t="s">
        <v>30</v>
      </c>
      <c r="AX191" s="12" t="s">
        <v>72</v>
      </c>
      <c r="AY191" s="171" t="s">
        <v>136</v>
      </c>
    </row>
    <row r="192" spans="2:65" s="13" customFormat="1" ht="22.5" customHeight="1" x14ac:dyDescent="0.3">
      <c r="B192" s="172"/>
      <c r="C192" s="173"/>
      <c r="D192" s="173"/>
      <c r="E192" s="174" t="s">
        <v>3</v>
      </c>
      <c r="F192" s="263" t="s">
        <v>197</v>
      </c>
      <c r="G192" s="264"/>
      <c r="H192" s="264"/>
      <c r="I192" s="264"/>
      <c r="J192" s="173"/>
      <c r="K192" s="175">
        <v>64</v>
      </c>
      <c r="L192" s="173"/>
      <c r="M192" s="173"/>
      <c r="N192" s="173"/>
      <c r="O192" s="173"/>
      <c r="P192" s="173"/>
      <c r="Q192" s="173"/>
      <c r="R192" s="176"/>
      <c r="T192" s="177"/>
      <c r="U192" s="173"/>
      <c r="V192" s="173"/>
      <c r="W192" s="173"/>
      <c r="X192" s="173"/>
      <c r="Y192" s="173"/>
      <c r="Z192" s="173"/>
      <c r="AA192" s="178"/>
      <c r="AT192" s="179" t="s">
        <v>195</v>
      </c>
      <c r="AU192" s="179" t="s">
        <v>82</v>
      </c>
      <c r="AV192" s="13" t="s">
        <v>149</v>
      </c>
      <c r="AW192" s="13" t="s">
        <v>30</v>
      </c>
      <c r="AX192" s="13" t="s">
        <v>79</v>
      </c>
      <c r="AY192" s="179" t="s">
        <v>136</v>
      </c>
    </row>
    <row r="193" spans="2:65" s="9" customFormat="1" ht="29.85" customHeight="1" x14ac:dyDescent="0.3">
      <c r="B193" s="129"/>
      <c r="C193" s="130"/>
      <c r="D193" s="155" t="s">
        <v>282</v>
      </c>
      <c r="E193" s="155"/>
      <c r="F193" s="155"/>
      <c r="G193" s="155"/>
      <c r="H193" s="155"/>
      <c r="I193" s="155"/>
      <c r="J193" s="155"/>
      <c r="K193" s="155"/>
      <c r="L193" s="155"/>
      <c r="M193" s="155"/>
      <c r="N193" s="266">
        <f>BK193</f>
        <v>0</v>
      </c>
      <c r="O193" s="267"/>
      <c r="P193" s="267"/>
      <c r="Q193" s="267"/>
      <c r="R193" s="132"/>
      <c r="T193" s="133"/>
      <c r="U193" s="130"/>
      <c r="V193" s="130"/>
      <c r="W193" s="134">
        <f>SUM(W194:W237)</f>
        <v>204.99884000000003</v>
      </c>
      <c r="X193" s="130"/>
      <c r="Y193" s="134">
        <f>SUM(Y194:Y237)</f>
        <v>135.06173639999997</v>
      </c>
      <c r="Z193" s="130"/>
      <c r="AA193" s="135">
        <f>SUM(AA194:AA237)</f>
        <v>0</v>
      </c>
      <c r="AR193" s="136" t="s">
        <v>79</v>
      </c>
      <c r="AT193" s="137" t="s">
        <v>71</v>
      </c>
      <c r="AU193" s="137" t="s">
        <v>79</v>
      </c>
      <c r="AY193" s="136" t="s">
        <v>136</v>
      </c>
      <c r="BK193" s="138">
        <f>SUM(BK194:BK237)</f>
        <v>0</v>
      </c>
    </row>
    <row r="194" spans="2:65" s="1" customFormat="1" ht="31.5" customHeight="1" x14ac:dyDescent="0.3">
      <c r="B194" s="139"/>
      <c r="C194" s="140" t="s">
        <v>9</v>
      </c>
      <c r="D194" s="140" t="s">
        <v>137</v>
      </c>
      <c r="E194" s="141" t="s">
        <v>619</v>
      </c>
      <c r="F194" s="243" t="s">
        <v>620</v>
      </c>
      <c r="G194" s="244"/>
      <c r="H194" s="244"/>
      <c r="I194" s="244"/>
      <c r="J194" s="142" t="s">
        <v>231</v>
      </c>
      <c r="K194" s="143">
        <v>45</v>
      </c>
      <c r="L194" s="245">
        <v>0</v>
      </c>
      <c r="M194" s="244"/>
      <c r="N194" s="245">
        <f>ROUND(L194*K194,2)</f>
        <v>0</v>
      </c>
      <c r="O194" s="244"/>
      <c r="P194" s="244"/>
      <c r="Q194" s="244"/>
      <c r="R194" s="144"/>
      <c r="T194" s="145" t="s">
        <v>3</v>
      </c>
      <c r="U194" s="41" t="s">
        <v>37</v>
      </c>
      <c r="V194" s="146">
        <v>0.92</v>
      </c>
      <c r="W194" s="146">
        <f>V194*K194</f>
        <v>41.4</v>
      </c>
      <c r="X194" s="146">
        <v>1.665</v>
      </c>
      <c r="Y194" s="146">
        <f>X194*K194</f>
        <v>74.924999999999997</v>
      </c>
      <c r="Z194" s="146">
        <v>0</v>
      </c>
      <c r="AA194" s="147">
        <f>Z194*K194</f>
        <v>0</v>
      </c>
      <c r="AR194" s="18" t="s">
        <v>149</v>
      </c>
      <c r="AT194" s="18" t="s">
        <v>137</v>
      </c>
      <c r="AU194" s="18" t="s">
        <v>82</v>
      </c>
      <c r="AY194" s="18" t="s">
        <v>136</v>
      </c>
      <c r="BE194" s="148">
        <f>IF(U194="základní",N194,0)</f>
        <v>0</v>
      </c>
      <c r="BF194" s="148">
        <f>IF(U194="snížená",N194,0)</f>
        <v>0</v>
      </c>
      <c r="BG194" s="148">
        <f>IF(U194="zákl. přenesená",N194,0)</f>
        <v>0</v>
      </c>
      <c r="BH194" s="148">
        <f>IF(U194="sníž. přenesená",N194,0)</f>
        <v>0</v>
      </c>
      <c r="BI194" s="148">
        <f>IF(U194="nulová",N194,0)</f>
        <v>0</v>
      </c>
      <c r="BJ194" s="18" t="s">
        <v>79</v>
      </c>
      <c r="BK194" s="148">
        <f>ROUND(L194*K194,2)</f>
        <v>0</v>
      </c>
      <c r="BL194" s="18" t="s">
        <v>149</v>
      </c>
      <c r="BM194" s="18" t="s">
        <v>621</v>
      </c>
    </row>
    <row r="195" spans="2:65" s="12" customFormat="1" ht="22.5" customHeight="1" x14ac:dyDescent="0.3">
      <c r="B195" s="164"/>
      <c r="C195" s="165"/>
      <c r="D195" s="165"/>
      <c r="E195" s="166" t="s">
        <v>3</v>
      </c>
      <c r="F195" s="260" t="s">
        <v>570</v>
      </c>
      <c r="G195" s="261"/>
      <c r="H195" s="261"/>
      <c r="I195" s="261"/>
      <c r="J195" s="165"/>
      <c r="K195" s="167">
        <v>45</v>
      </c>
      <c r="L195" s="165"/>
      <c r="M195" s="165"/>
      <c r="N195" s="165"/>
      <c r="O195" s="165"/>
      <c r="P195" s="165"/>
      <c r="Q195" s="165"/>
      <c r="R195" s="168"/>
      <c r="T195" s="169"/>
      <c r="U195" s="165"/>
      <c r="V195" s="165"/>
      <c r="W195" s="165"/>
      <c r="X195" s="165"/>
      <c r="Y195" s="165"/>
      <c r="Z195" s="165"/>
      <c r="AA195" s="170"/>
      <c r="AT195" s="171" t="s">
        <v>195</v>
      </c>
      <c r="AU195" s="171" t="s">
        <v>82</v>
      </c>
      <c r="AV195" s="12" t="s">
        <v>82</v>
      </c>
      <c r="AW195" s="12" t="s">
        <v>30</v>
      </c>
      <c r="AX195" s="12" t="s">
        <v>72</v>
      </c>
      <c r="AY195" s="171" t="s">
        <v>136</v>
      </c>
    </row>
    <row r="196" spans="2:65" s="13" customFormat="1" ht="22.5" customHeight="1" x14ac:dyDescent="0.3">
      <c r="B196" s="172"/>
      <c r="C196" s="173"/>
      <c r="D196" s="173"/>
      <c r="E196" s="174" t="s">
        <v>3</v>
      </c>
      <c r="F196" s="263" t="s">
        <v>197</v>
      </c>
      <c r="G196" s="264"/>
      <c r="H196" s="264"/>
      <c r="I196" s="264"/>
      <c r="J196" s="173"/>
      <c r="K196" s="175">
        <v>45</v>
      </c>
      <c r="L196" s="173"/>
      <c r="M196" s="173"/>
      <c r="N196" s="173"/>
      <c r="O196" s="173"/>
      <c r="P196" s="173"/>
      <c r="Q196" s="173"/>
      <c r="R196" s="176"/>
      <c r="T196" s="177"/>
      <c r="U196" s="173"/>
      <c r="V196" s="173"/>
      <c r="W196" s="173"/>
      <c r="X196" s="173"/>
      <c r="Y196" s="173"/>
      <c r="Z196" s="173"/>
      <c r="AA196" s="178"/>
      <c r="AT196" s="179" t="s">
        <v>195</v>
      </c>
      <c r="AU196" s="179" t="s">
        <v>82</v>
      </c>
      <c r="AV196" s="13" t="s">
        <v>149</v>
      </c>
      <c r="AW196" s="13" t="s">
        <v>30</v>
      </c>
      <c r="AX196" s="13" t="s">
        <v>79</v>
      </c>
      <c r="AY196" s="179" t="s">
        <v>136</v>
      </c>
    </row>
    <row r="197" spans="2:65" s="1" customFormat="1" ht="31.5" customHeight="1" x14ac:dyDescent="0.3">
      <c r="B197" s="139"/>
      <c r="C197" s="140" t="s">
        <v>267</v>
      </c>
      <c r="D197" s="140" t="s">
        <v>137</v>
      </c>
      <c r="E197" s="141" t="s">
        <v>622</v>
      </c>
      <c r="F197" s="243" t="s">
        <v>623</v>
      </c>
      <c r="G197" s="244"/>
      <c r="H197" s="244"/>
      <c r="I197" s="244"/>
      <c r="J197" s="142" t="s">
        <v>192</v>
      </c>
      <c r="K197" s="143">
        <v>450</v>
      </c>
      <c r="L197" s="245">
        <v>0</v>
      </c>
      <c r="M197" s="244"/>
      <c r="N197" s="245">
        <f>ROUND(L197*K197,2)</f>
        <v>0</v>
      </c>
      <c r="O197" s="244"/>
      <c r="P197" s="244"/>
      <c r="Q197" s="244"/>
      <c r="R197" s="144"/>
      <c r="T197" s="145" t="s">
        <v>3</v>
      </c>
      <c r="U197" s="41" t="s">
        <v>37</v>
      </c>
      <c r="V197" s="146">
        <v>7.4999999999999997E-2</v>
      </c>
      <c r="W197" s="146">
        <f>V197*K197</f>
        <v>33.75</v>
      </c>
      <c r="X197" s="146">
        <v>1.6694E-4</v>
      </c>
      <c r="Y197" s="146">
        <f>X197*K197</f>
        <v>7.5122999999999995E-2</v>
      </c>
      <c r="Z197" s="146">
        <v>0</v>
      </c>
      <c r="AA197" s="147">
        <f>Z197*K197</f>
        <v>0</v>
      </c>
      <c r="AR197" s="18" t="s">
        <v>149</v>
      </c>
      <c r="AT197" s="18" t="s">
        <v>137</v>
      </c>
      <c r="AU197" s="18" t="s">
        <v>82</v>
      </c>
      <c r="AY197" s="18" t="s">
        <v>136</v>
      </c>
      <c r="BE197" s="148">
        <f>IF(U197="základní",N197,0)</f>
        <v>0</v>
      </c>
      <c r="BF197" s="148">
        <f>IF(U197="snížená",N197,0)</f>
        <v>0</v>
      </c>
      <c r="BG197" s="148">
        <f>IF(U197="zákl. přenesená",N197,0)</f>
        <v>0</v>
      </c>
      <c r="BH197" s="148">
        <f>IF(U197="sníž. přenesená",N197,0)</f>
        <v>0</v>
      </c>
      <c r="BI197" s="148">
        <f>IF(U197="nulová",N197,0)</f>
        <v>0</v>
      </c>
      <c r="BJ197" s="18" t="s">
        <v>79</v>
      </c>
      <c r="BK197" s="148">
        <f>ROUND(L197*K197,2)</f>
        <v>0</v>
      </c>
      <c r="BL197" s="18" t="s">
        <v>149</v>
      </c>
      <c r="BM197" s="18" t="s">
        <v>624</v>
      </c>
    </row>
    <row r="198" spans="2:65" s="12" customFormat="1" ht="22.5" customHeight="1" x14ac:dyDescent="0.3">
      <c r="B198" s="164"/>
      <c r="C198" s="165"/>
      <c r="D198" s="165"/>
      <c r="E198" s="166" t="s">
        <v>3</v>
      </c>
      <c r="F198" s="260" t="s">
        <v>625</v>
      </c>
      <c r="G198" s="261"/>
      <c r="H198" s="261"/>
      <c r="I198" s="261"/>
      <c r="J198" s="165"/>
      <c r="K198" s="167">
        <v>450</v>
      </c>
      <c r="L198" s="165"/>
      <c r="M198" s="165"/>
      <c r="N198" s="165"/>
      <c r="O198" s="165"/>
      <c r="P198" s="165"/>
      <c r="Q198" s="165"/>
      <c r="R198" s="168"/>
      <c r="T198" s="169"/>
      <c r="U198" s="165"/>
      <c r="V198" s="165"/>
      <c r="W198" s="165"/>
      <c r="X198" s="165"/>
      <c r="Y198" s="165"/>
      <c r="Z198" s="165"/>
      <c r="AA198" s="170"/>
      <c r="AT198" s="171" t="s">
        <v>195</v>
      </c>
      <c r="AU198" s="171" t="s">
        <v>82</v>
      </c>
      <c r="AV198" s="12" t="s">
        <v>82</v>
      </c>
      <c r="AW198" s="12" t="s">
        <v>30</v>
      </c>
      <c r="AX198" s="12" t="s">
        <v>72</v>
      </c>
      <c r="AY198" s="171" t="s">
        <v>136</v>
      </c>
    </row>
    <row r="199" spans="2:65" s="13" customFormat="1" ht="22.5" customHeight="1" x14ac:dyDescent="0.3">
      <c r="B199" s="172"/>
      <c r="C199" s="173"/>
      <c r="D199" s="173"/>
      <c r="E199" s="174" t="s">
        <v>3</v>
      </c>
      <c r="F199" s="263" t="s">
        <v>197</v>
      </c>
      <c r="G199" s="264"/>
      <c r="H199" s="264"/>
      <c r="I199" s="264"/>
      <c r="J199" s="173"/>
      <c r="K199" s="175">
        <v>450</v>
      </c>
      <c r="L199" s="173"/>
      <c r="M199" s="173"/>
      <c r="N199" s="173"/>
      <c r="O199" s="173"/>
      <c r="P199" s="173"/>
      <c r="Q199" s="173"/>
      <c r="R199" s="176"/>
      <c r="T199" s="177"/>
      <c r="U199" s="173"/>
      <c r="V199" s="173"/>
      <c r="W199" s="173"/>
      <c r="X199" s="173"/>
      <c r="Y199" s="173"/>
      <c r="Z199" s="173"/>
      <c r="AA199" s="178"/>
      <c r="AT199" s="179" t="s">
        <v>195</v>
      </c>
      <c r="AU199" s="179" t="s">
        <v>82</v>
      </c>
      <c r="AV199" s="13" t="s">
        <v>149</v>
      </c>
      <c r="AW199" s="13" t="s">
        <v>30</v>
      </c>
      <c r="AX199" s="13" t="s">
        <v>79</v>
      </c>
      <c r="AY199" s="179" t="s">
        <v>136</v>
      </c>
    </row>
    <row r="200" spans="2:65" s="1" customFormat="1" ht="22.5" customHeight="1" x14ac:dyDescent="0.3">
      <c r="B200" s="139"/>
      <c r="C200" s="188" t="s">
        <v>272</v>
      </c>
      <c r="D200" s="188" t="s">
        <v>365</v>
      </c>
      <c r="E200" s="189" t="s">
        <v>626</v>
      </c>
      <c r="F200" s="271" t="s">
        <v>627</v>
      </c>
      <c r="G200" s="272"/>
      <c r="H200" s="272"/>
      <c r="I200" s="272"/>
      <c r="J200" s="190" t="s">
        <v>192</v>
      </c>
      <c r="K200" s="191">
        <v>517.5</v>
      </c>
      <c r="L200" s="273">
        <v>0</v>
      </c>
      <c r="M200" s="272"/>
      <c r="N200" s="273">
        <f>ROUND(L200*K200,2)</f>
        <v>0</v>
      </c>
      <c r="O200" s="244"/>
      <c r="P200" s="244"/>
      <c r="Q200" s="244"/>
      <c r="R200" s="144"/>
      <c r="T200" s="145" t="s">
        <v>3</v>
      </c>
      <c r="U200" s="41" t="s">
        <v>37</v>
      </c>
      <c r="V200" s="146">
        <v>0</v>
      </c>
      <c r="W200" s="146">
        <f>V200*K200</f>
        <v>0</v>
      </c>
      <c r="X200" s="146">
        <v>2.9999999999999997E-4</v>
      </c>
      <c r="Y200" s="146">
        <f>X200*K200</f>
        <v>0.15525</v>
      </c>
      <c r="Z200" s="146">
        <v>0</v>
      </c>
      <c r="AA200" s="147">
        <f>Z200*K200</f>
        <v>0</v>
      </c>
      <c r="AR200" s="18" t="s">
        <v>164</v>
      </c>
      <c r="AT200" s="18" t="s">
        <v>365</v>
      </c>
      <c r="AU200" s="18" t="s">
        <v>82</v>
      </c>
      <c r="AY200" s="18" t="s">
        <v>136</v>
      </c>
      <c r="BE200" s="148">
        <f>IF(U200="základní",N200,0)</f>
        <v>0</v>
      </c>
      <c r="BF200" s="148">
        <f>IF(U200="snížená",N200,0)</f>
        <v>0</v>
      </c>
      <c r="BG200" s="148">
        <f>IF(U200="zákl. přenesená",N200,0)</f>
        <v>0</v>
      </c>
      <c r="BH200" s="148">
        <f>IF(U200="sníž. přenesená",N200,0)</f>
        <v>0</v>
      </c>
      <c r="BI200" s="148">
        <f>IF(U200="nulová",N200,0)</f>
        <v>0</v>
      </c>
      <c r="BJ200" s="18" t="s">
        <v>79</v>
      </c>
      <c r="BK200" s="148">
        <f>ROUND(L200*K200,2)</f>
        <v>0</v>
      </c>
      <c r="BL200" s="18" t="s">
        <v>149</v>
      </c>
      <c r="BM200" s="18" t="s">
        <v>628</v>
      </c>
    </row>
    <row r="201" spans="2:65" s="12" customFormat="1" ht="22.5" customHeight="1" x14ac:dyDescent="0.3">
      <c r="B201" s="164"/>
      <c r="C201" s="165"/>
      <c r="D201" s="165"/>
      <c r="E201" s="166" t="s">
        <v>3</v>
      </c>
      <c r="F201" s="260" t="s">
        <v>629</v>
      </c>
      <c r="G201" s="261"/>
      <c r="H201" s="261"/>
      <c r="I201" s="261"/>
      <c r="J201" s="165"/>
      <c r="K201" s="167">
        <v>517.5</v>
      </c>
      <c r="L201" s="165"/>
      <c r="M201" s="165"/>
      <c r="N201" s="165"/>
      <c r="O201" s="165"/>
      <c r="P201" s="165"/>
      <c r="Q201" s="165"/>
      <c r="R201" s="168"/>
      <c r="T201" s="169"/>
      <c r="U201" s="165"/>
      <c r="V201" s="165"/>
      <c r="W201" s="165"/>
      <c r="X201" s="165"/>
      <c r="Y201" s="165"/>
      <c r="Z201" s="165"/>
      <c r="AA201" s="170"/>
      <c r="AT201" s="171" t="s">
        <v>195</v>
      </c>
      <c r="AU201" s="171" t="s">
        <v>82</v>
      </c>
      <c r="AV201" s="12" t="s">
        <v>82</v>
      </c>
      <c r="AW201" s="12" t="s">
        <v>30</v>
      </c>
      <c r="AX201" s="12" t="s">
        <v>72</v>
      </c>
      <c r="AY201" s="171" t="s">
        <v>136</v>
      </c>
    </row>
    <row r="202" spans="2:65" s="13" customFormat="1" ht="22.5" customHeight="1" x14ac:dyDescent="0.3">
      <c r="B202" s="172"/>
      <c r="C202" s="173"/>
      <c r="D202" s="173"/>
      <c r="E202" s="174" t="s">
        <v>3</v>
      </c>
      <c r="F202" s="263" t="s">
        <v>197</v>
      </c>
      <c r="G202" s="264"/>
      <c r="H202" s="264"/>
      <c r="I202" s="264"/>
      <c r="J202" s="173"/>
      <c r="K202" s="175">
        <v>517.5</v>
      </c>
      <c r="L202" s="173"/>
      <c r="M202" s="173"/>
      <c r="N202" s="173"/>
      <c r="O202" s="173"/>
      <c r="P202" s="173"/>
      <c r="Q202" s="173"/>
      <c r="R202" s="176"/>
      <c r="T202" s="177"/>
      <c r="U202" s="173"/>
      <c r="V202" s="173"/>
      <c r="W202" s="173"/>
      <c r="X202" s="173"/>
      <c r="Y202" s="173"/>
      <c r="Z202" s="173"/>
      <c r="AA202" s="178"/>
      <c r="AT202" s="179" t="s">
        <v>195</v>
      </c>
      <c r="AU202" s="179" t="s">
        <v>82</v>
      </c>
      <c r="AV202" s="13" t="s">
        <v>149</v>
      </c>
      <c r="AW202" s="13" t="s">
        <v>30</v>
      </c>
      <c r="AX202" s="13" t="s">
        <v>79</v>
      </c>
      <c r="AY202" s="179" t="s">
        <v>136</v>
      </c>
    </row>
    <row r="203" spans="2:65" s="1" customFormat="1" ht="31.5" customHeight="1" x14ac:dyDescent="0.3">
      <c r="B203" s="139"/>
      <c r="C203" s="140" t="s">
        <v>258</v>
      </c>
      <c r="D203" s="140" t="s">
        <v>137</v>
      </c>
      <c r="E203" s="141" t="s">
        <v>630</v>
      </c>
      <c r="F203" s="243" t="s">
        <v>631</v>
      </c>
      <c r="G203" s="244"/>
      <c r="H203" s="244"/>
      <c r="I203" s="244"/>
      <c r="J203" s="142" t="s">
        <v>216</v>
      </c>
      <c r="K203" s="143">
        <v>225</v>
      </c>
      <c r="L203" s="245">
        <v>0</v>
      </c>
      <c r="M203" s="244"/>
      <c r="N203" s="245">
        <f>ROUND(L203*K203,2)</f>
        <v>0</v>
      </c>
      <c r="O203" s="244"/>
      <c r="P203" s="244"/>
      <c r="Q203" s="244"/>
      <c r="R203" s="144"/>
      <c r="T203" s="145" t="s">
        <v>3</v>
      </c>
      <c r="U203" s="41" t="s">
        <v>37</v>
      </c>
      <c r="V203" s="146">
        <v>4.4999999999999998E-2</v>
      </c>
      <c r="W203" s="146">
        <f>V203*K203</f>
        <v>10.125</v>
      </c>
      <c r="X203" s="146">
        <v>4.8959999999999997E-4</v>
      </c>
      <c r="Y203" s="146">
        <f>X203*K203</f>
        <v>0.11015999999999999</v>
      </c>
      <c r="Z203" s="146">
        <v>0</v>
      </c>
      <c r="AA203" s="147">
        <f>Z203*K203</f>
        <v>0</v>
      </c>
      <c r="AR203" s="18" t="s">
        <v>149</v>
      </c>
      <c r="AT203" s="18" t="s">
        <v>137</v>
      </c>
      <c r="AU203" s="18" t="s">
        <v>82</v>
      </c>
      <c r="AY203" s="18" t="s">
        <v>136</v>
      </c>
      <c r="BE203" s="148">
        <f>IF(U203="základní",N203,0)</f>
        <v>0</v>
      </c>
      <c r="BF203" s="148">
        <f>IF(U203="snížená",N203,0)</f>
        <v>0</v>
      </c>
      <c r="BG203" s="148">
        <f>IF(U203="zákl. přenesená",N203,0)</f>
        <v>0</v>
      </c>
      <c r="BH203" s="148">
        <f>IF(U203="sníž. přenesená",N203,0)</f>
        <v>0</v>
      </c>
      <c r="BI203" s="148">
        <f>IF(U203="nulová",N203,0)</f>
        <v>0</v>
      </c>
      <c r="BJ203" s="18" t="s">
        <v>79</v>
      </c>
      <c r="BK203" s="148">
        <f>ROUND(L203*K203,2)</f>
        <v>0</v>
      </c>
      <c r="BL203" s="18" t="s">
        <v>149</v>
      </c>
      <c r="BM203" s="18" t="s">
        <v>632</v>
      </c>
    </row>
    <row r="204" spans="2:65" s="1" customFormat="1" ht="31.5" customHeight="1" x14ac:dyDescent="0.3">
      <c r="B204" s="139"/>
      <c r="C204" s="140" t="s">
        <v>384</v>
      </c>
      <c r="D204" s="140" t="s">
        <v>137</v>
      </c>
      <c r="E204" s="141" t="s">
        <v>633</v>
      </c>
      <c r="F204" s="243" t="s">
        <v>634</v>
      </c>
      <c r="G204" s="244"/>
      <c r="H204" s="244"/>
      <c r="I204" s="244"/>
      <c r="J204" s="142" t="s">
        <v>216</v>
      </c>
      <c r="K204" s="143">
        <v>5</v>
      </c>
      <c r="L204" s="245">
        <v>0</v>
      </c>
      <c r="M204" s="244"/>
      <c r="N204" s="245">
        <f>ROUND(L204*K204,2)</f>
        <v>0</v>
      </c>
      <c r="O204" s="244"/>
      <c r="P204" s="244"/>
      <c r="Q204" s="244"/>
      <c r="R204" s="144"/>
      <c r="T204" s="145" t="s">
        <v>3</v>
      </c>
      <c r="U204" s="41" t="s">
        <v>37</v>
      </c>
      <c r="V204" s="146">
        <v>2.19</v>
      </c>
      <c r="W204" s="146">
        <f>V204*K204</f>
        <v>10.95</v>
      </c>
      <c r="X204" s="146">
        <v>2.4640200000000001E-2</v>
      </c>
      <c r="Y204" s="146">
        <f>X204*K204</f>
        <v>0.123201</v>
      </c>
      <c r="Z204" s="146">
        <v>0</v>
      </c>
      <c r="AA204" s="147">
        <f>Z204*K204</f>
        <v>0</v>
      </c>
      <c r="AR204" s="18" t="s">
        <v>149</v>
      </c>
      <c r="AT204" s="18" t="s">
        <v>137</v>
      </c>
      <c r="AU204" s="18" t="s">
        <v>82</v>
      </c>
      <c r="AY204" s="18" t="s">
        <v>136</v>
      </c>
      <c r="BE204" s="148">
        <f>IF(U204="základní",N204,0)</f>
        <v>0</v>
      </c>
      <c r="BF204" s="148">
        <f>IF(U204="snížená",N204,0)</f>
        <v>0</v>
      </c>
      <c r="BG204" s="148">
        <f>IF(U204="zákl. přenesená",N204,0)</f>
        <v>0</v>
      </c>
      <c r="BH204" s="148">
        <f>IF(U204="sníž. přenesená",N204,0)</f>
        <v>0</v>
      </c>
      <c r="BI204" s="148">
        <f>IF(U204="nulová",N204,0)</f>
        <v>0</v>
      </c>
      <c r="BJ204" s="18" t="s">
        <v>79</v>
      </c>
      <c r="BK204" s="148">
        <f>ROUND(L204*K204,2)</f>
        <v>0</v>
      </c>
      <c r="BL204" s="18" t="s">
        <v>149</v>
      </c>
      <c r="BM204" s="18" t="s">
        <v>635</v>
      </c>
    </row>
    <row r="205" spans="2:65" s="12" customFormat="1" ht="22.5" customHeight="1" x14ac:dyDescent="0.3">
      <c r="B205" s="164"/>
      <c r="C205" s="165"/>
      <c r="D205" s="165"/>
      <c r="E205" s="166" t="s">
        <v>3</v>
      </c>
      <c r="F205" s="260" t="s">
        <v>636</v>
      </c>
      <c r="G205" s="261"/>
      <c r="H205" s="261"/>
      <c r="I205" s="261"/>
      <c r="J205" s="165"/>
      <c r="K205" s="167">
        <v>5</v>
      </c>
      <c r="L205" s="165"/>
      <c r="M205" s="165"/>
      <c r="N205" s="165"/>
      <c r="O205" s="165"/>
      <c r="P205" s="165"/>
      <c r="Q205" s="165"/>
      <c r="R205" s="168"/>
      <c r="T205" s="169"/>
      <c r="U205" s="165"/>
      <c r="V205" s="165"/>
      <c r="W205" s="165"/>
      <c r="X205" s="165"/>
      <c r="Y205" s="165"/>
      <c r="Z205" s="165"/>
      <c r="AA205" s="170"/>
      <c r="AT205" s="171" t="s">
        <v>195</v>
      </c>
      <c r="AU205" s="171" t="s">
        <v>82</v>
      </c>
      <c r="AV205" s="12" t="s">
        <v>82</v>
      </c>
      <c r="AW205" s="12" t="s">
        <v>30</v>
      </c>
      <c r="AX205" s="12" t="s">
        <v>72</v>
      </c>
      <c r="AY205" s="171" t="s">
        <v>136</v>
      </c>
    </row>
    <row r="206" spans="2:65" s="13" customFormat="1" ht="22.5" customHeight="1" x14ac:dyDescent="0.3">
      <c r="B206" s="172"/>
      <c r="C206" s="173"/>
      <c r="D206" s="173"/>
      <c r="E206" s="174" t="s">
        <v>3</v>
      </c>
      <c r="F206" s="263" t="s">
        <v>197</v>
      </c>
      <c r="G206" s="264"/>
      <c r="H206" s="264"/>
      <c r="I206" s="264"/>
      <c r="J206" s="173"/>
      <c r="K206" s="175">
        <v>5</v>
      </c>
      <c r="L206" s="173"/>
      <c r="M206" s="173"/>
      <c r="N206" s="173"/>
      <c r="O206" s="173"/>
      <c r="P206" s="173"/>
      <c r="Q206" s="173"/>
      <c r="R206" s="176"/>
      <c r="T206" s="177"/>
      <c r="U206" s="173"/>
      <c r="V206" s="173"/>
      <c r="W206" s="173"/>
      <c r="X206" s="173"/>
      <c r="Y206" s="173"/>
      <c r="Z206" s="173"/>
      <c r="AA206" s="178"/>
      <c r="AT206" s="179" t="s">
        <v>195</v>
      </c>
      <c r="AU206" s="179" t="s">
        <v>82</v>
      </c>
      <c r="AV206" s="13" t="s">
        <v>149</v>
      </c>
      <c r="AW206" s="13" t="s">
        <v>30</v>
      </c>
      <c r="AX206" s="13" t="s">
        <v>79</v>
      </c>
      <c r="AY206" s="179" t="s">
        <v>136</v>
      </c>
    </row>
    <row r="207" spans="2:65" s="1" customFormat="1" ht="31.5" customHeight="1" x14ac:dyDescent="0.3">
      <c r="B207" s="139"/>
      <c r="C207" s="188" t="s">
        <v>391</v>
      </c>
      <c r="D207" s="188" t="s">
        <v>365</v>
      </c>
      <c r="E207" s="189" t="s">
        <v>637</v>
      </c>
      <c r="F207" s="271" t="s">
        <v>638</v>
      </c>
      <c r="G207" s="272"/>
      <c r="H207" s="272"/>
      <c r="I207" s="272"/>
      <c r="J207" s="190" t="s">
        <v>255</v>
      </c>
      <c r="K207" s="191">
        <v>8</v>
      </c>
      <c r="L207" s="273">
        <v>0</v>
      </c>
      <c r="M207" s="272"/>
      <c r="N207" s="273">
        <f>ROUND(L207*K207,2)</f>
        <v>0</v>
      </c>
      <c r="O207" s="244"/>
      <c r="P207" s="244"/>
      <c r="Q207" s="244"/>
      <c r="R207" s="144"/>
      <c r="T207" s="145" t="s">
        <v>3</v>
      </c>
      <c r="U207" s="41" t="s">
        <v>37</v>
      </c>
      <c r="V207" s="146">
        <v>0</v>
      </c>
      <c r="W207" s="146">
        <f>V207*K207</f>
        <v>0</v>
      </c>
      <c r="X207" s="146">
        <v>0.5</v>
      </c>
      <c r="Y207" s="146">
        <f>X207*K207</f>
        <v>4</v>
      </c>
      <c r="Z207" s="146">
        <v>0</v>
      </c>
      <c r="AA207" s="147">
        <f>Z207*K207</f>
        <v>0</v>
      </c>
      <c r="AR207" s="18" t="s">
        <v>164</v>
      </c>
      <c r="AT207" s="18" t="s">
        <v>365</v>
      </c>
      <c r="AU207" s="18" t="s">
        <v>82</v>
      </c>
      <c r="AY207" s="18" t="s">
        <v>136</v>
      </c>
      <c r="BE207" s="148">
        <f>IF(U207="základní",N207,0)</f>
        <v>0</v>
      </c>
      <c r="BF207" s="148">
        <f>IF(U207="snížená",N207,0)</f>
        <v>0</v>
      </c>
      <c r="BG207" s="148">
        <f>IF(U207="zákl. přenesená",N207,0)</f>
        <v>0</v>
      </c>
      <c r="BH207" s="148">
        <f>IF(U207="sníž. přenesená",N207,0)</f>
        <v>0</v>
      </c>
      <c r="BI207" s="148">
        <f>IF(U207="nulová",N207,0)</f>
        <v>0</v>
      </c>
      <c r="BJ207" s="18" t="s">
        <v>79</v>
      </c>
      <c r="BK207" s="148">
        <f>ROUND(L207*K207,2)</f>
        <v>0</v>
      </c>
      <c r="BL207" s="18" t="s">
        <v>149</v>
      </c>
      <c r="BM207" s="18" t="s">
        <v>639</v>
      </c>
    </row>
    <row r="208" spans="2:65" s="1" customFormat="1" ht="31.5" customHeight="1" x14ac:dyDescent="0.3">
      <c r="B208" s="139"/>
      <c r="C208" s="188" t="s">
        <v>8</v>
      </c>
      <c r="D208" s="188" t="s">
        <v>365</v>
      </c>
      <c r="E208" s="189" t="s">
        <v>640</v>
      </c>
      <c r="F208" s="271" t="s">
        <v>641</v>
      </c>
      <c r="G208" s="272"/>
      <c r="H208" s="272"/>
      <c r="I208" s="272"/>
      <c r="J208" s="190" t="s">
        <v>255</v>
      </c>
      <c r="K208" s="191">
        <v>2</v>
      </c>
      <c r="L208" s="273">
        <v>0</v>
      </c>
      <c r="M208" s="272"/>
      <c r="N208" s="273">
        <f>ROUND(L208*K208,2)</f>
        <v>0</v>
      </c>
      <c r="O208" s="244"/>
      <c r="P208" s="244"/>
      <c r="Q208" s="244"/>
      <c r="R208" s="144"/>
      <c r="T208" s="145" t="s">
        <v>3</v>
      </c>
      <c r="U208" s="41" t="s">
        <v>37</v>
      </c>
      <c r="V208" s="146">
        <v>0</v>
      </c>
      <c r="W208" s="146">
        <f>V208*K208</f>
        <v>0</v>
      </c>
      <c r="X208" s="146">
        <v>0.54800000000000004</v>
      </c>
      <c r="Y208" s="146">
        <f>X208*K208</f>
        <v>1.0960000000000001</v>
      </c>
      <c r="Z208" s="146">
        <v>0</v>
      </c>
      <c r="AA208" s="147">
        <f>Z208*K208</f>
        <v>0</v>
      </c>
      <c r="AR208" s="18" t="s">
        <v>164</v>
      </c>
      <c r="AT208" s="18" t="s">
        <v>365</v>
      </c>
      <c r="AU208" s="18" t="s">
        <v>82</v>
      </c>
      <c r="AY208" s="18" t="s">
        <v>136</v>
      </c>
      <c r="BE208" s="148">
        <f>IF(U208="základní",N208,0)</f>
        <v>0</v>
      </c>
      <c r="BF208" s="148">
        <f>IF(U208="snížená",N208,0)</f>
        <v>0</v>
      </c>
      <c r="BG208" s="148">
        <f>IF(U208="zákl. přenesená",N208,0)</f>
        <v>0</v>
      </c>
      <c r="BH208" s="148">
        <f>IF(U208="sníž. přenesená",N208,0)</f>
        <v>0</v>
      </c>
      <c r="BI208" s="148">
        <f>IF(U208="nulová",N208,0)</f>
        <v>0</v>
      </c>
      <c r="BJ208" s="18" t="s">
        <v>79</v>
      </c>
      <c r="BK208" s="148">
        <f>ROUND(L208*K208,2)</f>
        <v>0</v>
      </c>
      <c r="BL208" s="18" t="s">
        <v>149</v>
      </c>
      <c r="BM208" s="18" t="s">
        <v>642</v>
      </c>
    </row>
    <row r="209" spans="2:65" s="1" customFormat="1" ht="31.5" customHeight="1" x14ac:dyDescent="0.3">
      <c r="B209" s="139"/>
      <c r="C209" s="140" t="s">
        <v>401</v>
      </c>
      <c r="D209" s="140" t="s">
        <v>137</v>
      </c>
      <c r="E209" s="141" t="s">
        <v>643</v>
      </c>
      <c r="F209" s="243" t="s">
        <v>644</v>
      </c>
      <c r="G209" s="244"/>
      <c r="H209" s="244"/>
      <c r="I209" s="244"/>
      <c r="J209" s="142" t="s">
        <v>216</v>
      </c>
      <c r="K209" s="143">
        <v>22</v>
      </c>
      <c r="L209" s="245">
        <v>0</v>
      </c>
      <c r="M209" s="244"/>
      <c r="N209" s="245">
        <f>ROUND(L209*K209,2)</f>
        <v>0</v>
      </c>
      <c r="O209" s="244"/>
      <c r="P209" s="244"/>
      <c r="Q209" s="244"/>
      <c r="R209" s="144"/>
      <c r="T209" s="145" t="s">
        <v>3</v>
      </c>
      <c r="U209" s="41" t="s">
        <v>37</v>
      </c>
      <c r="V209" s="146">
        <v>1.77</v>
      </c>
      <c r="W209" s="146">
        <f>V209*K209</f>
        <v>38.94</v>
      </c>
      <c r="X209" s="146">
        <v>0</v>
      </c>
      <c r="Y209" s="146">
        <f>X209*K209</f>
        <v>0</v>
      </c>
      <c r="Z209" s="146">
        <v>0</v>
      </c>
      <c r="AA209" s="147">
        <f>Z209*K209</f>
        <v>0</v>
      </c>
      <c r="AR209" s="18" t="s">
        <v>149</v>
      </c>
      <c r="AT209" s="18" t="s">
        <v>137</v>
      </c>
      <c r="AU209" s="18" t="s">
        <v>82</v>
      </c>
      <c r="AY209" s="18" t="s">
        <v>136</v>
      </c>
      <c r="BE209" s="148">
        <f>IF(U209="základní",N209,0)</f>
        <v>0</v>
      </c>
      <c r="BF209" s="148">
        <f>IF(U209="snížená",N209,0)</f>
        <v>0</v>
      </c>
      <c r="BG209" s="148">
        <f>IF(U209="zákl. přenesená",N209,0)</f>
        <v>0</v>
      </c>
      <c r="BH209" s="148">
        <f>IF(U209="sníž. přenesená",N209,0)</f>
        <v>0</v>
      </c>
      <c r="BI209" s="148">
        <f>IF(U209="nulová",N209,0)</f>
        <v>0</v>
      </c>
      <c r="BJ209" s="18" t="s">
        <v>79</v>
      </c>
      <c r="BK209" s="148">
        <f>ROUND(L209*K209,2)</f>
        <v>0</v>
      </c>
      <c r="BL209" s="18" t="s">
        <v>149</v>
      </c>
      <c r="BM209" s="18" t="s">
        <v>645</v>
      </c>
    </row>
    <row r="210" spans="2:65" s="12" customFormat="1" ht="22.5" customHeight="1" x14ac:dyDescent="0.3">
      <c r="B210" s="164"/>
      <c r="C210" s="165"/>
      <c r="D210" s="165"/>
      <c r="E210" s="166" t="s">
        <v>3</v>
      </c>
      <c r="F210" s="260" t="s">
        <v>646</v>
      </c>
      <c r="G210" s="261"/>
      <c r="H210" s="261"/>
      <c r="I210" s="261"/>
      <c r="J210" s="165"/>
      <c r="K210" s="167">
        <v>22</v>
      </c>
      <c r="L210" s="165"/>
      <c r="M210" s="165"/>
      <c r="N210" s="165"/>
      <c r="O210" s="165"/>
      <c r="P210" s="165"/>
      <c r="Q210" s="165"/>
      <c r="R210" s="168"/>
      <c r="T210" s="169"/>
      <c r="U210" s="165"/>
      <c r="V210" s="165"/>
      <c r="W210" s="165"/>
      <c r="X210" s="165"/>
      <c r="Y210" s="165"/>
      <c r="Z210" s="165"/>
      <c r="AA210" s="170"/>
      <c r="AT210" s="171" t="s">
        <v>195</v>
      </c>
      <c r="AU210" s="171" t="s">
        <v>82</v>
      </c>
      <c r="AV210" s="12" t="s">
        <v>82</v>
      </c>
      <c r="AW210" s="12" t="s">
        <v>30</v>
      </c>
      <c r="AX210" s="12" t="s">
        <v>72</v>
      </c>
      <c r="AY210" s="171" t="s">
        <v>136</v>
      </c>
    </row>
    <row r="211" spans="2:65" s="13" customFormat="1" ht="22.5" customHeight="1" x14ac:dyDescent="0.3">
      <c r="B211" s="172"/>
      <c r="C211" s="173"/>
      <c r="D211" s="173"/>
      <c r="E211" s="174" t="s">
        <v>3</v>
      </c>
      <c r="F211" s="263" t="s">
        <v>197</v>
      </c>
      <c r="G211" s="264"/>
      <c r="H211" s="264"/>
      <c r="I211" s="264"/>
      <c r="J211" s="173"/>
      <c r="K211" s="175">
        <v>22</v>
      </c>
      <c r="L211" s="173"/>
      <c r="M211" s="173"/>
      <c r="N211" s="173"/>
      <c r="O211" s="173"/>
      <c r="P211" s="173"/>
      <c r="Q211" s="173"/>
      <c r="R211" s="176"/>
      <c r="T211" s="177"/>
      <c r="U211" s="173"/>
      <c r="V211" s="173"/>
      <c r="W211" s="173"/>
      <c r="X211" s="173"/>
      <c r="Y211" s="173"/>
      <c r="Z211" s="173"/>
      <c r="AA211" s="178"/>
      <c r="AT211" s="179" t="s">
        <v>195</v>
      </c>
      <c r="AU211" s="179" t="s">
        <v>82</v>
      </c>
      <c r="AV211" s="13" t="s">
        <v>149</v>
      </c>
      <c r="AW211" s="13" t="s">
        <v>30</v>
      </c>
      <c r="AX211" s="13" t="s">
        <v>79</v>
      </c>
      <c r="AY211" s="179" t="s">
        <v>136</v>
      </c>
    </row>
    <row r="212" spans="2:65" s="1" customFormat="1" ht="31.5" customHeight="1" x14ac:dyDescent="0.3">
      <c r="B212" s="139"/>
      <c r="C212" s="188" t="s">
        <v>407</v>
      </c>
      <c r="D212" s="188" t="s">
        <v>365</v>
      </c>
      <c r="E212" s="189" t="s">
        <v>647</v>
      </c>
      <c r="F212" s="271" t="s">
        <v>648</v>
      </c>
      <c r="G212" s="272"/>
      <c r="H212" s="272"/>
      <c r="I212" s="272"/>
      <c r="J212" s="190" t="s">
        <v>255</v>
      </c>
      <c r="K212" s="191">
        <v>6</v>
      </c>
      <c r="L212" s="273">
        <v>0</v>
      </c>
      <c r="M212" s="272"/>
      <c r="N212" s="273">
        <f>ROUND(L212*K212,2)</f>
        <v>0</v>
      </c>
      <c r="O212" s="244"/>
      <c r="P212" s="244"/>
      <c r="Q212" s="244"/>
      <c r="R212" s="144"/>
      <c r="T212" s="145" t="s">
        <v>3</v>
      </c>
      <c r="U212" s="41" t="s">
        <v>37</v>
      </c>
      <c r="V212" s="146">
        <v>0</v>
      </c>
      <c r="W212" s="146">
        <f>V212*K212</f>
        <v>0</v>
      </c>
      <c r="X212" s="146">
        <v>1.0699999999999999E-2</v>
      </c>
      <c r="Y212" s="146">
        <f>X212*K212</f>
        <v>6.4199999999999993E-2</v>
      </c>
      <c r="Z212" s="146">
        <v>0</v>
      </c>
      <c r="AA212" s="147">
        <f>Z212*K212</f>
        <v>0</v>
      </c>
      <c r="AR212" s="18" t="s">
        <v>164</v>
      </c>
      <c r="AT212" s="18" t="s">
        <v>365</v>
      </c>
      <c r="AU212" s="18" t="s">
        <v>82</v>
      </c>
      <c r="AY212" s="18" t="s">
        <v>136</v>
      </c>
      <c r="BE212" s="148">
        <f>IF(U212="základní",N212,0)</f>
        <v>0</v>
      </c>
      <c r="BF212" s="148">
        <f>IF(U212="snížená",N212,0)</f>
        <v>0</v>
      </c>
      <c r="BG212" s="148">
        <f>IF(U212="zákl. přenesená",N212,0)</f>
        <v>0</v>
      </c>
      <c r="BH212" s="148">
        <f>IF(U212="sníž. přenesená",N212,0)</f>
        <v>0</v>
      </c>
      <c r="BI212" s="148">
        <f>IF(U212="nulová",N212,0)</f>
        <v>0</v>
      </c>
      <c r="BJ212" s="18" t="s">
        <v>79</v>
      </c>
      <c r="BK212" s="148">
        <f>ROUND(L212*K212,2)</f>
        <v>0</v>
      </c>
      <c r="BL212" s="18" t="s">
        <v>149</v>
      </c>
      <c r="BM212" s="18" t="s">
        <v>649</v>
      </c>
    </row>
    <row r="213" spans="2:65" s="1" customFormat="1" ht="22.5" customHeight="1" x14ac:dyDescent="0.3">
      <c r="B213" s="139"/>
      <c r="C213" s="140" t="s">
        <v>411</v>
      </c>
      <c r="D213" s="140" t="s">
        <v>137</v>
      </c>
      <c r="E213" s="141" t="s">
        <v>650</v>
      </c>
      <c r="F213" s="243" t="s">
        <v>651</v>
      </c>
      <c r="G213" s="244"/>
      <c r="H213" s="244"/>
      <c r="I213" s="244"/>
      <c r="J213" s="142" t="s">
        <v>192</v>
      </c>
      <c r="K213" s="143">
        <v>11.053000000000001</v>
      </c>
      <c r="L213" s="245">
        <v>0</v>
      </c>
      <c r="M213" s="244"/>
      <c r="N213" s="245">
        <f>ROUND(L213*K213,2)</f>
        <v>0</v>
      </c>
      <c r="O213" s="244"/>
      <c r="P213" s="244"/>
      <c r="Q213" s="244"/>
      <c r="R213" s="144"/>
      <c r="T213" s="145" t="s">
        <v>3</v>
      </c>
      <c r="U213" s="41" t="s">
        <v>37</v>
      </c>
      <c r="V213" s="146">
        <v>1.08</v>
      </c>
      <c r="W213" s="146">
        <f>V213*K213</f>
        <v>11.937240000000001</v>
      </c>
      <c r="X213" s="146">
        <v>0</v>
      </c>
      <c r="Y213" s="146">
        <f>X213*K213</f>
        <v>0</v>
      </c>
      <c r="Z213" s="146">
        <v>0</v>
      </c>
      <c r="AA213" s="147">
        <f>Z213*K213</f>
        <v>0</v>
      </c>
      <c r="AR213" s="18" t="s">
        <v>149</v>
      </c>
      <c r="AT213" s="18" t="s">
        <v>137</v>
      </c>
      <c r="AU213" s="18" t="s">
        <v>82</v>
      </c>
      <c r="AY213" s="18" t="s">
        <v>136</v>
      </c>
      <c r="BE213" s="148">
        <f>IF(U213="základní",N213,0)</f>
        <v>0</v>
      </c>
      <c r="BF213" s="148">
        <f>IF(U213="snížená",N213,0)</f>
        <v>0</v>
      </c>
      <c r="BG213" s="148">
        <f>IF(U213="zákl. přenesená",N213,0)</f>
        <v>0</v>
      </c>
      <c r="BH213" s="148">
        <f>IF(U213="sníž. přenesená",N213,0)</f>
        <v>0</v>
      </c>
      <c r="BI213" s="148">
        <f>IF(U213="nulová",N213,0)</f>
        <v>0</v>
      </c>
      <c r="BJ213" s="18" t="s">
        <v>79</v>
      </c>
      <c r="BK213" s="148">
        <f>ROUND(L213*K213,2)</f>
        <v>0</v>
      </c>
      <c r="BL213" s="18" t="s">
        <v>149</v>
      </c>
      <c r="BM213" s="18" t="s">
        <v>652</v>
      </c>
    </row>
    <row r="214" spans="2:65" s="12" customFormat="1" ht="22.5" customHeight="1" x14ac:dyDescent="0.3">
      <c r="B214" s="164"/>
      <c r="C214" s="165"/>
      <c r="D214" s="165"/>
      <c r="E214" s="166" t="s">
        <v>3</v>
      </c>
      <c r="F214" s="260" t="s">
        <v>653</v>
      </c>
      <c r="G214" s="261"/>
      <c r="H214" s="261"/>
      <c r="I214" s="261"/>
      <c r="J214" s="165"/>
      <c r="K214" s="167">
        <v>11.053000000000001</v>
      </c>
      <c r="L214" s="165"/>
      <c r="M214" s="165"/>
      <c r="N214" s="165"/>
      <c r="O214" s="165"/>
      <c r="P214" s="165"/>
      <c r="Q214" s="165"/>
      <c r="R214" s="168"/>
      <c r="T214" s="169"/>
      <c r="U214" s="165"/>
      <c r="V214" s="165"/>
      <c r="W214" s="165"/>
      <c r="X214" s="165"/>
      <c r="Y214" s="165"/>
      <c r="Z214" s="165"/>
      <c r="AA214" s="170"/>
      <c r="AT214" s="171" t="s">
        <v>195</v>
      </c>
      <c r="AU214" s="171" t="s">
        <v>82</v>
      </c>
      <c r="AV214" s="12" t="s">
        <v>82</v>
      </c>
      <c r="AW214" s="12" t="s">
        <v>30</v>
      </c>
      <c r="AX214" s="12" t="s">
        <v>72</v>
      </c>
      <c r="AY214" s="171" t="s">
        <v>136</v>
      </c>
    </row>
    <row r="215" spans="2:65" s="13" customFormat="1" ht="22.5" customHeight="1" x14ac:dyDescent="0.3">
      <c r="B215" s="172"/>
      <c r="C215" s="173"/>
      <c r="D215" s="173"/>
      <c r="E215" s="174" t="s">
        <v>3</v>
      </c>
      <c r="F215" s="263" t="s">
        <v>197</v>
      </c>
      <c r="G215" s="264"/>
      <c r="H215" s="264"/>
      <c r="I215" s="264"/>
      <c r="J215" s="173"/>
      <c r="K215" s="175">
        <v>11.053000000000001</v>
      </c>
      <c r="L215" s="173"/>
      <c r="M215" s="173"/>
      <c r="N215" s="173"/>
      <c r="O215" s="173"/>
      <c r="P215" s="173"/>
      <c r="Q215" s="173"/>
      <c r="R215" s="176"/>
      <c r="T215" s="177"/>
      <c r="U215" s="173"/>
      <c r="V215" s="173"/>
      <c r="W215" s="173"/>
      <c r="X215" s="173"/>
      <c r="Y215" s="173"/>
      <c r="Z215" s="173"/>
      <c r="AA215" s="178"/>
      <c r="AT215" s="179" t="s">
        <v>195</v>
      </c>
      <c r="AU215" s="179" t="s">
        <v>82</v>
      </c>
      <c r="AV215" s="13" t="s">
        <v>149</v>
      </c>
      <c r="AW215" s="13" t="s">
        <v>30</v>
      </c>
      <c r="AX215" s="13" t="s">
        <v>79</v>
      </c>
      <c r="AY215" s="179" t="s">
        <v>136</v>
      </c>
    </row>
    <row r="216" spans="2:65" s="1" customFormat="1" ht="22.5" customHeight="1" x14ac:dyDescent="0.3">
      <c r="B216" s="139"/>
      <c r="C216" s="140" t="s">
        <v>417</v>
      </c>
      <c r="D216" s="140" t="s">
        <v>137</v>
      </c>
      <c r="E216" s="141" t="s">
        <v>654</v>
      </c>
      <c r="F216" s="243" t="s">
        <v>655</v>
      </c>
      <c r="G216" s="244"/>
      <c r="H216" s="244"/>
      <c r="I216" s="244"/>
      <c r="J216" s="142" t="s">
        <v>231</v>
      </c>
      <c r="K216" s="143">
        <v>1.1120000000000001</v>
      </c>
      <c r="L216" s="245">
        <v>0</v>
      </c>
      <c r="M216" s="244"/>
      <c r="N216" s="245">
        <f>ROUND(L216*K216,2)</f>
        <v>0</v>
      </c>
      <c r="O216" s="244"/>
      <c r="P216" s="244"/>
      <c r="Q216" s="244"/>
      <c r="R216" s="144"/>
      <c r="T216" s="145" t="s">
        <v>3</v>
      </c>
      <c r="U216" s="41" t="s">
        <v>37</v>
      </c>
      <c r="V216" s="146">
        <v>2.62</v>
      </c>
      <c r="W216" s="146">
        <f>V216*K216</f>
        <v>2.9134400000000005</v>
      </c>
      <c r="X216" s="146">
        <v>2.4777</v>
      </c>
      <c r="Y216" s="146">
        <f>X216*K216</f>
        <v>2.7552024000000004</v>
      </c>
      <c r="Z216" s="146">
        <v>0</v>
      </c>
      <c r="AA216" s="147">
        <f>Z216*K216</f>
        <v>0</v>
      </c>
      <c r="AR216" s="18" t="s">
        <v>149</v>
      </c>
      <c r="AT216" s="18" t="s">
        <v>137</v>
      </c>
      <c r="AU216" s="18" t="s">
        <v>82</v>
      </c>
      <c r="AY216" s="18" t="s">
        <v>136</v>
      </c>
      <c r="BE216" s="148">
        <f>IF(U216="základní",N216,0)</f>
        <v>0</v>
      </c>
      <c r="BF216" s="148">
        <f>IF(U216="snížená",N216,0)</f>
        <v>0</v>
      </c>
      <c r="BG216" s="148">
        <f>IF(U216="zákl. přenesená",N216,0)</f>
        <v>0</v>
      </c>
      <c r="BH216" s="148">
        <f>IF(U216="sníž. přenesená",N216,0)</f>
        <v>0</v>
      </c>
      <c r="BI216" s="148">
        <f>IF(U216="nulová",N216,0)</f>
        <v>0</v>
      </c>
      <c r="BJ216" s="18" t="s">
        <v>79</v>
      </c>
      <c r="BK216" s="148">
        <f>ROUND(L216*K216,2)</f>
        <v>0</v>
      </c>
      <c r="BL216" s="18" t="s">
        <v>149</v>
      </c>
      <c r="BM216" s="18" t="s">
        <v>656</v>
      </c>
    </row>
    <row r="217" spans="2:65" s="12" customFormat="1" ht="22.5" customHeight="1" x14ac:dyDescent="0.3">
      <c r="B217" s="164"/>
      <c r="C217" s="165"/>
      <c r="D217" s="165"/>
      <c r="E217" s="166" t="s">
        <v>3</v>
      </c>
      <c r="F217" s="260" t="s">
        <v>657</v>
      </c>
      <c r="G217" s="261"/>
      <c r="H217" s="261"/>
      <c r="I217" s="261"/>
      <c r="J217" s="165"/>
      <c r="K217" s="167">
        <v>1.554</v>
      </c>
      <c r="L217" s="165"/>
      <c r="M217" s="165"/>
      <c r="N217" s="165"/>
      <c r="O217" s="165"/>
      <c r="P217" s="165"/>
      <c r="Q217" s="165"/>
      <c r="R217" s="168"/>
      <c r="T217" s="169"/>
      <c r="U217" s="165"/>
      <c r="V217" s="165"/>
      <c r="W217" s="165"/>
      <c r="X217" s="165"/>
      <c r="Y217" s="165"/>
      <c r="Z217" s="165"/>
      <c r="AA217" s="170"/>
      <c r="AT217" s="171" t="s">
        <v>195</v>
      </c>
      <c r="AU217" s="171" t="s">
        <v>82</v>
      </c>
      <c r="AV217" s="12" t="s">
        <v>82</v>
      </c>
      <c r="AW217" s="12" t="s">
        <v>30</v>
      </c>
      <c r="AX217" s="12" t="s">
        <v>72</v>
      </c>
      <c r="AY217" s="171" t="s">
        <v>136</v>
      </c>
    </row>
    <row r="218" spans="2:65" s="12" customFormat="1" ht="22.5" customHeight="1" x14ac:dyDescent="0.3">
      <c r="B218" s="164"/>
      <c r="C218" s="165"/>
      <c r="D218" s="165"/>
      <c r="E218" s="166" t="s">
        <v>3</v>
      </c>
      <c r="F218" s="262" t="s">
        <v>658</v>
      </c>
      <c r="G218" s="261"/>
      <c r="H218" s="261"/>
      <c r="I218" s="261"/>
      <c r="J218" s="165"/>
      <c r="K218" s="167">
        <v>-0.442</v>
      </c>
      <c r="L218" s="165"/>
      <c r="M218" s="165"/>
      <c r="N218" s="165"/>
      <c r="O218" s="165"/>
      <c r="P218" s="165"/>
      <c r="Q218" s="165"/>
      <c r="R218" s="168"/>
      <c r="T218" s="169"/>
      <c r="U218" s="165"/>
      <c r="V218" s="165"/>
      <c r="W218" s="165"/>
      <c r="X218" s="165"/>
      <c r="Y218" s="165"/>
      <c r="Z218" s="165"/>
      <c r="AA218" s="170"/>
      <c r="AT218" s="171" t="s">
        <v>195</v>
      </c>
      <c r="AU218" s="171" t="s">
        <v>82</v>
      </c>
      <c r="AV218" s="12" t="s">
        <v>82</v>
      </c>
      <c r="AW218" s="12" t="s">
        <v>30</v>
      </c>
      <c r="AX218" s="12" t="s">
        <v>72</v>
      </c>
      <c r="AY218" s="171" t="s">
        <v>136</v>
      </c>
    </row>
    <row r="219" spans="2:65" s="13" customFormat="1" ht="22.5" customHeight="1" x14ac:dyDescent="0.3">
      <c r="B219" s="172"/>
      <c r="C219" s="173"/>
      <c r="D219" s="173"/>
      <c r="E219" s="174" t="s">
        <v>3</v>
      </c>
      <c r="F219" s="263" t="s">
        <v>197</v>
      </c>
      <c r="G219" s="264"/>
      <c r="H219" s="264"/>
      <c r="I219" s="264"/>
      <c r="J219" s="173"/>
      <c r="K219" s="175">
        <v>1.1120000000000001</v>
      </c>
      <c r="L219" s="173"/>
      <c r="M219" s="173"/>
      <c r="N219" s="173"/>
      <c r="O219" s="173"/>
      <c r="P219" s="173"/>
      <c r="Q219" s="173"/>
      <c r="R219" s="176"/>
      <c r="T219" s="177"/>
      <c r="U219" s="173"/>
      <c r="V219" s="173"/>
      <c r="W219" s="173"/>
      <c r="X219" s="173"/>
      <c r="Y219" s="173"/>
      <c r="Z219" s="173"/>
      <c r="AA219" s="178"/>
      <c r="AT219" s="179" t="s">
        <v>195</v>
      </c>
      <c r="AU219" s="179" t="s">
        <v>82</v>
      </c>
      <c r="AV219" s="13" t="s">
        <v>149</v>
      </c>
      <c r="AW219" s="13" t="s">
        <v>30</v>
      </c>
      <c r="AX219" s="13" t="s">
        <v>79</v>
      </c>
      <c r="AY219" s="179" t="s">
        <v>136</v>
      </c>
    </row>
    <row r="220" spans="2:65" s="1" customFormat="1" ht="22.5" customHeight="1" x14ac:dyDescent="0.3">
      <c r="B220" s="139"/>
      <c r="C220" s="140" t="s">
        <v>422</v>
      </c>
      <c r="D220" s="140" t="s">
        <v>137</v>
      </c>
      <c r="E220" s="141" t="s">
        <v>659</v>
      </c>
      <c r="F220" s="243" t="s">
        <v>660</v>
      </c>
      <c r="G220" s="244"/>
      <c r="H220" s="244"/>
      <c r="I220" s="244"/>
      <c r="J220" s="142" t="s">
        <v>231</v>
      </c>
      <c r="K220" s="143">
        <v>19.277999999999999</v>
      </c>
      <c r="L220" s="245">
        <v>0</v>
      </c>
      <c r="M220" s="244"/>
      <c r="N220" s="245">
        <f>ROUND(L220*K220,2)</f>
        <v>0</v>
      </c>
      <c r="O220" s="244"/>
      <c r="P220" s="244"/>
      <c r="Q220" s="244"/>
      <c r="R220" s="144"/>
      <c r="T220" s="145" t="s">
        <v>3</v>
      </c>
      <c r="U220" s="41" t="s">
        <v>37</v>
      </c>
      <c r="V220" s="146">
        <v>2.62</v>
      </c>
      <c r="W220" s="146">
        <f>V220*K220</f>
        <v>50.508359999999996</v>
      </c>
      <c r="X220" s="146">
        <v>0</v>
      </c>
      <c r="Y220" s="146">
        <f>X220*K220</f>
        <v>0</v>
      </c>
      <c r="Z220" s="146">
        <v>0</v>
      </c>
      <c r="AA220" s="147">
        <f>Z220*K220</f>
        <v>0</v>
      </c>
      <c r="AR220" s="18" t="s">
        <v>149</v>
      </c>
      <c r="AT220" s="18" t="s">
        <v>137</v>
      </c>
      <c r="AU220" s="18" t="s">
        <v>82</v>
      </c>
      <c r="AY220" s="18" t="s">
        <v>136</v>
      </c>
      <c r="BE220" s="148">
        <f>IF(U220="základní",N220,0)</f>
        <v>0</v>
      </c>
      <c r="BF220" s="148">
        <f>IF(U220="snížená",N220,0)</f>
        <v>0</v>
      </c>
      <c r="BG220" s="148">
        <f>IF(U220="zákl. přenesená",N220,0)</f>
        <v>0</v>
      </c>
      <c r="BH220" s="148">
        <f>IF(U220="sníž. přenesená",N220,0)</f>
        <v>0</v>
      </c>
      <c r="BI220" s="148">
        <f>IF(U220="nulová",N220,0)</f>
        <v>0</v>
      </c>
      <c r="BJ220" s="18" t="s">
        <v>79</v>
      </c>
      <c r="BK220" s="148">
        <f>ROUND(L220*K220,2)</f>
        <v>0</v>
      </c>
      <c r="BL220" s="18" t="s">
        <v>149</v>
      </c>
      <c r="BM220" s="18" t="s">
        <v>661</v>
      </c>
    </row>
    <row r="221" spans="2:65" s="11" customFormat="1" ht="22.5" customHeight="1" x14ac:dyDescent="0.3">
      <c r="B221" s="156"/>
      <c r="C221" s="157"/>
      <c r="D221" s="157"/>
      <c r="E221" s="158" t="s">
        <v>3</v>
      </c>
      <c r="F221" s="268" t="s">
        <v>563</v>
      </c>
      <c r="G221" s="269"/>
      <c r="H221" s="269"/>
      <c r="I221" s="269"/>
      <c r="J221" s="157"/>
      <c r="K221" s="159" t="s">
        <v>3</v>
      </c>
      <c r="L221" s="157"/>
      <c r="M221" s="157"/>
      <c r="N221" s="157"/>
      <c r="O221" s="157"/>
      <c r="P221" s="157"/>
      <c r="Q221" s="157"/>
      <c r="R221" s="160"/>
      <c r="T221" s="161"/>
      <c r="U221" s="157"/>
      <c r="V221" s="157"/>
      <c r="W221" s="157"/>
      <c r="X221" s="157"/>
      <c r="Y221" s="157"/>
      <c r="Z221" s="157"/>
      <c r="AA221" s="162"/>
      <c r="AT221" s="163" t="s">
        <v>195</v>
      </c>
      <c r="AU221" s="163" t="s">
        <v>82</v>
      </c>
      <c r="AV221" s="11" t="s">
        <v>79</v>
      </c>
      <c r="AW221" s="11" t="s">
        <v>30</v>
      </c>
      <c r="AX221" s="11" t="s">
        <v>72</v>
      </c>
      <c r="AY221" s="163" t="s">
        <v>136</v>
      </c>
    </row>
    <row r="222" spans="2:65" s="12" customFormat="1" ht="22.5" customHeight="1" x14ac:dyDescent="0.3">
      <c r="B222" s="164"/>
      <c r="C222" s="165"/>
      <c r="D222" s="165"/>
      <c r="E222" s="166" t="s">
        <v>3</v>
      </c>
      <c r="F222" s="262" t="s">
        <v>662</v>
      </c>
      <c r="G222" s="261"/>
      <c r="H222" s="261"/>
      <c r="I222" s="261"/>
      <c r="J222" s="165"/>
      <c r="K222" s="167">
        <v>25.312999999999999</v>
      </c>
      <c r="L222" s="165"/>
      <c r="M222" s="165"/>
      <c r="N222" s="165"/>
      <c r="O222" s="165"/>
      <c r="P222" s="165"/>
      <c r="Q222" s="165"/>
      <c r="R222" s="168"/>
      <c r="T222" s="169"/>
      <c r="U222" s="165"/>
      <c r="V222" s="165"/>
      <c r="W222" s="165"/>
      <c r="X222" s="165"/>
      <c r="Y222" s="165"/>
      <c r="Z222" s="165"/>
      <c r="AA222" s="170"/>
      <c r="AT222" s="171" t="s">
        <v>195</v>
      </c>
      <c r="AU222" s="171" t="s">
        <v>82</v>
      </c>
      <c r="AV222" s="12" t="s">
        <v>82</v>
      </c>
      <c r="AW222" s="12" t="s">
        <v>30</v>
      </c>
      <c r="AX222" s="12" t="s">
        <v>72</v>
      </c>
      <c r="AY222" s="171" t="s">
        <v>136</v>
      </c>
    </row>
    <row r="223" spans="2:65" s="12" customFormat="1" ht="22.5" customHeight="1" x14ac:dyDescent="0.3">
      <c r="B223" s="164"/>
      <c r="C223" s="165"/>
      <c r="D223" s="165"/>
      <c r="E223" s="166" t="s">
        <v>3</v>
      </c>
      <c r="F223" s="262" t="s">
        <v>663</v>
      </c>
      <c r="G223" s="261"/>
      <c r="H223" s="261"/>
      <c r="I223" s="261"/>
      <c r="J223" s="165"/>
      <c r="K223" s="167">
        <v>-6.0350000000000001</v>
      </c>
      <c r="L223" s="165"/>
      <c r="M223" s="165"/>
      <c r="N223" s="165"/>
      <c r="O223" s="165"/>
      <c r="P223" s="165"/>
      <c r="Q223" s="165"/>
      <c r="R223" s="168"/>
      <c r="T223" s="169"/>
      <c r="U223" s="165"/>
      <c r="V223" s="165"/>
      <c r="W223" s="165"/>
      <c r="X223" s="165"/>
      <c r="Y223" s="165"/>
      <c r="Z223" s="165"/>
      <c r="AA223" s="170"/>
      <c r="AT223" s="171" t="s">
        <v>195</v>
      </c>
      <c r="AU223" s="171" t="s">
        <v>82</v>
      </c>
      <c r="AV223" s="12" t="s">
        <v>82</v>
      </c>
      <c r="AW223" s="12" t="s">
        <v>30</v>
      </c>
      <c r="AX223" s="12" t="s">
        <v>72</v>
      </c>
      <c r="AY223" s="171" t="s">
        <v>136</v>
      </c>
    </row>
    <row r="224" spans="2:65" s="13" customFormat="1" ht="22.5" customHeight="1" x14ac:dyDescent="0.3">
      <c r="B224" s="172"/>
      <c r="C224" s="173"/>
      <c r="D224" s="173"/>
      <c r="E224" s="174" t="s">
        <v>3</v>
      </c>
      <c r="F224" s="263" t="s">
        <v>197</v>
      </c>
      <c r="G224" s="264"/>
      <c r="H224" s="264"/>
      <c r="I224" s="264"/>
      <c r="J224" s="173"/>
      <c r="K224" s="175">
        <v>19.277999999999999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195</v>
      </c>
      <c r="AU224" s="179" t="s">
        <v>82</v>
      </c>
      <c r="AV224" s="13" t="s">
        <v>149</v>
      </c>
      <c r="AW224" s="13" t="s">
        <v>30</v>
      </c>
      <c r="AX224" s="13" t="s">
        <v>79</v>
      </c>
      <c r="AY224" s="179" t="s">
        <v>136</v>
      </c>
    </row>
    <row r="225" spans="2:65" s="1" customFormat="1" ht="22.5" customHeight="1" x14ac:dyDescent="0.3">
      <c r="B225" s="139"/>
      <c r="C225" s="188" t="s">
        <v>426</v>
      </c>
      <c r="D225" s="188" t="s">
        <v>365</v>
      </c>
      <c r="E225" s="189" t="s">
        <v>664</v>
      </c>
      <c r="F225" s="271" t="s">
        <v>665</v>
      </c>
      <c r="G225" s="272"/>
      <c r="H225" s="272"/>
      <c r="I225" s="272"/>
      <c r="J225" s="190" t="s">
        <v>262</v>
      </c>
      <c r="K225" s="191">
        <v>42.411999999999999</v>
      </c>
      <c r="L225" s="273">
        <v>0</v>
      </c>
      <c r="M225" s="272"/>
      <c r="N225" s="273">
        <f>ROUND(L225*K225,2)</f>
        <v>0</v>
      </c>
      <c r="O225" s="244"/>
      <c r="P225" s="244"/>
      <c r="Q225" s="244"/>
      <c r="R225" s="144"/>
      <c r="T225" s="145" t="s">
        <v>3</v>
      </c>
      <c r="U225" s="41" t="s">
        <v>37</v>
      </c>
      <c r="V225" s="146">
        <v>0</v>
      </c>
      <c r="W225" s="146">
        <f>V225*K225</f>
        <v>0</v>
      </c>
      <c r="X225" s="146">
        <v>1</v>
      </c>
      <c r="Y225" s="146">
        <f>X225*K225</f>
        <v>42.411999999999999</v>
      </c>
      <c r="Z225" s="146">
        <v>0</v>
      </c>
      <c r="AA225" s="147">
        <f>Z225*K225</f>
        <v>0</v>
      </c>
      <c r="AR225" s="18" t="s">
        <v>164</v>
      </c>
      <c r="AT225" s="18" t="s">
        <v>365</v>
      </c>
      <c r="AU225" s="18" t="s">
        <v>82</v>
      </c>
      <c r="AY225" s="18" t="s">
        <v>136</v>
      </c>
      <c r="BE225" s="148">
        <f>IF(U225="základní",N225,0)</f>
        <v>0</v>
      </c>
      <c r="BF225" s="148">
        <f>IF(U225="snížená",N225,0)</f>
        <v>0</v>
      </c>
      <c r="BG225" s="148">
        <f>IF(U225="zákl. přenesená",N225,0)</f>
        <v>0</v>
      </c>
      <c r="BH225" s="148">
        <f>IF(U225="sníž. přenesená",N225,0)</f>
        <v>0</v>
      </c>
      <c r="BI225" s="148">
        <f>IF(U225="nulová",N225,0)</f>
        <v>0</v>
      </c>
      <c r="BJ225" s="18" t="s">
        <v>79</v>
      </c>
      <c r="BK225" s="148">
        <f>ROUND(L225*K225,2)</f>
        <v>0</v>
      </c>
      <c r="BL225" s="18" t="s">
        <v>149</v>
      </c>
      <c r="BM225" s="18" t="s">
        <v>666</v>
      </c>
    </row>
    <row r="226" spans="2:65" s="12" customFormat="1" ht="22.5" customHeight="1" x14ac:dyDescent="0.3">
      <c r="B226" s="164"/>
      <c r="C226" s="165"/>
      <c r="D226" s="165"/>
      <c r="E226" s="166" t="s">
        <v>3</v>
      </c>
      <c r="F226" s="260" t="s">
        <v>667</v>
      </c>
      <c r="G226" s="261"/>
      <c r="H226" s="261"/>
      <c r="I226" s="261"/>
      <c r="J226" s="165"/>
      <c r="K226" s="167">
        <v>42.411999999999999</v>
      </c>
      <c r="L226" s="165"/>
      <c r="M226" s="165"/>
      <c r="N226" s="165"/>
      <c r="O226" s="165"/>
      <c r="P226" s="165"/>
      <c r="Q226" s="165"/>
      <c r="R226" s="168"/>
      <c r="T226" s="169"/>
      <c r="U226" s="165"/>
      <c r="V226" s="165"/>
      <c r="W226" s="165"/>
      <c r="X226" s="165"/>
      <c r="Y226" s="165"/>
      <c r="Z226" s="165"/>
      <c r="AA226" s="170"/>
      <c r="AT226" s="171" t="s">
        <v>195</v>
      </c>
      <c r="AU226" s="171" t="s">
        <v>82</v>
      </c>
      <c r="AV226" s="12" t="s">
        <v>82</v>
      </c>
      <c r="AW226" s="12" t="s">
        <v>30</v>
      </c>
      <c r="AX226" s="12" t="s">
        <v>72</v>
      </c>
      <c r="AY226" s="171" t="s">
        <v>136</v>
      </c>
    </row>
    <row r="227" spans="2:65" s="13" customFormat="1" ht="22.5" customHeight="1" x14ac:dyDescent="0.3">
      <c r="B227" s="172"/>
      <c r="C227" s="173"/>
      <c r="D227" s="173"/>
      <c r="E227" s="174" t="s">
        <v>3</v>
      </c>
      <c r="F227" s="263" t="s">
        <v>197</v>
      </c>
      <c r="G227" s="264"/>
      <c r="H227" s="264"/>
      <c r="I227" s="264"/>
      <c r="J227" s="173"/>
      <c r="K227" s="175">
        <v>42.411999999999999</v>
      </c>
      <c r="L227" s="173"/>
      <c r="M227" s="173"/>
      <c r="N227" s="173"/>
      <c r="O227" s="173"/>
      <c r="P227" s="173"/>
      <c r="Q227" s="173"/>
      <c r="R227" s="176"/>
      <c r="T227" s="177"/>
      <c r="U227" s="173"/>
      <c r="V227" s="173"/>
      <c r="W227" s="173"/>
      <c r="X227" s="173"/>
      <c r="Y227" s="173"/>
      <c r="Z227" s="173"/>
      <c r="AA227" s="178"/>
      <c r="AT227" s="179" t="s">
        <v>195</v>
      </c>
      <c r="AU227" s="179" t="s">
        <v>82</v>
      </c>
      <c r="AV227" s="13" t="s">
        <v>149</v>
      </c>
      <c r="AW227" s="13" t="s">
        <v>30</v>
      </c>
      <c r="AX227" s="13" t="s">
        <v>79</v>
      </c>
      <c r="AY227" s="179" t="s">
        <v>136</v>
      </c>
    </row>
    <row r="228" spans="2:65" s="1" customFormat="1" ht="31.5" customHeight="1" x14ac:dyDescent="0.3">
      <c r="B228" s="139"/>
      <c r="C228" s="140" t="s">
        <v>431</v>
      </c>
      <c r="D228" s="140" t="s">
        <v>137</v>
      </c>
      <c r="E228" s="141" t="s">
        <v>668</v>
      </c>
      <c r="F228" s="243" t="s">
        <v>669</v>
      </c>
      <c r="G228" s="244"/>
      <c r="H228" s="244"/>
      <c r="I228" s="244"/>
      <c r="J228" s="142" t="s">
        <v>231</v>
      </c>
      <c r="K228" s="143">
        <v>3.52</v>
      </c>
      <c r="L228" s="245">
        <v>0</v>
      </c>
      <c r="M228" s="244"/>
      <c r="N228" s="245">
        <f>ROUND(L228*K228,2)</f>
        <v>0</v>
      </c>
      <c r="O228" s="244"/>
      <c r="P228" s="244"/>
      <c r="Q228" s="244"/>
      <c r="R228" s="144"/>
      <c r="T228" s="145" t="s">
        <v>3</v>
      </c>
      <c r="U228" s="41" t="s">
        <v>37</v>
      </c>
      <c r="V228" s="146">
        <v>1.0249999999999999</v>
      </c>
      <c r="W228" s="146">
        <f>V228*K228</f>
        <v>3.6079999999999997</v>
      </c>
      <c r="X228" s="146">
        <v>2.16</v>
      </c>
      <c r="Y228" s="146">
        <f>X228*K228</f>
        <v>7.6032000000000002</v>
      </c>
      <c r="Z228" s="146">
        <v>0</v>
      </c>
      <c r="AA228" s="147">
        <f>Z228*K228</f>
        <v>0</v>
      </c>
      <c r="AR228" s="18" t="s">
        <v>149</v>
      </c>
      <c r="AT228" s="18" t="s">
        <v>137</v>
      </c>
      <c r="AU228" s="18" t="s">
        <v>82</v>
      </c>
      <c r="AY228" s="18" t="s">
        <v>136</v>
      </c>
      <c r="BE228" s="148">
        <f>IF(U228="základní",N228,0)</f>
        <v>0</v>
      </c>
      <c r="BF228" s="148">
        <f>IF(U228="snížená",N228,0)</f>
        <v>0</v>
      </c>
      <c r="BG228" s="148">
        <f>IF(U228="zákl. přenesená",N228,0)</f>
        <v>0</v>
      </c>
      <c r="BH228" s="148">
        <f>IF(U228="sníž. přenesená",N228,0)</f>
        <v>0</v>
      </c>
      <c r="BI228" s="148">
        <f>IF(U228="nulová",N228,0)</f>
        <v>0</v>
      </c>
      <c r="BJ228" s="18" t="s">
        <v>79</v>
      </c>
      <c r="BK228" s="148">
        <f>ROUND(L228*K228,2)</f>
        <v>0</v>
      </c>
      <c r="BL228" s="18" t="s">
        <v>149</v>
      </c>
      <c r="BM228" s="18" t="s">
        <v>670</v>
      </c>
    </row>
    <row r="229" spans="2:65" s="11" customFormat="1" ht="22.5" customHeight="1" x14ac:dyDescent="0.3">
      <c r="B229" s="156"/>
      <c r="C229" s="157"/>
      <c r="D229" s="157"/>
      <c r="E229" s="158" t="s">
        <v>3</v>
      </c>
      <c r="F229" s="268" t="s">
        <v>560</v>
      </c>
      <c r="G229" s="269"/>
      <c r="H229" s="269"/>
      <c r="I229" s="269"/>
      <c r="J229" s="157"/>
      <c r="K229" s="159" t="s">
        <v>3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195</v>
      </c>
      <c r="AU229" s="163" t="s">
        <v>82</v>
      </c>
      <c r="AV229" s="11" t="s">
        <v>79</v>
      </c>
      <c r="AW229" s="11" t="s">
        <v>30</v>
      </c>
      <c r="AX229" s="11" t="s">
        <v>72</v>
      </c>
      <c r="AY229" s="163" t="s">
        <v>136</v>
      </c>
    </row>
    <row r="230" spans="2:65" s="12" customFormat="1" ht="22.5" customHeight="1" x14ac:dyDescent="0.3">
      <c r="B230" s="164"/>
      <c r="C230" s="165"/>
      <c r="D230" s="165"/>
      <c r="E230" s="166" t="s">
        <v>3</v>
      </c>
      <c r="F230" s="262" t="s">
        <v>671</v>
      </c>
      <c r="G230" s="261"/>
      <c r="H230" s="261"/>
      <c r="I230" s="261"/>
      <c r="J230" s="165"/>
      <c r="K230" s="167">
        <v>1.496</v>
      </c>
      <c r="L230" s="165"/>
      <c r="M230" s="165"/>
      <c r="N230" s="165"/>
      <c r="O230" s="165"/>
      <c r="P230" s="165"/>
      <c r="Q230" s="165"/>
      <c r="R230" s="168"/>
      <c r="T230" s="169"/>
      <c r="U230" s="165"/>
      <c r="V230" s="165"/>
      <c r="W230" s="165"/>
      <c r="X230" s="165"/>
      <c r="Y230" s="165"/>
      <c r="Z230" s="165"/>
      <c r="AA230" s="170"/>
      <c r="AT230" s="171" t="s">
        <v>195</v>
      </c>
      <c r="AU230" s="171" t="s">
        <v>82</v>
      </c>
      <c r="AV230" s="12" t="s">
        <v>82</v>
      </c>
      <c r="AW230" s="12" t="s">
        <v>30</v>
      </c>
      <c r="AX230" s="12" t="s">
        <v>72</v>
      </c>
      <c r="AY230" s="171" t="s">
        <v>136</v>
      </c>
    </row>
    <row r="231" spans="2:65" s="12" customFormat="1" ht="22.5" customHeight="1" x14ac:dyDescent="0.3">
      <c r="B231" s="164"/>
      <c r="C231" s="165"/>
      <c r="D231" s="165"/>
      <c r="E231" s="166" t="s">
        <v>3</v>
      </c>
      <c r="F231" s="262" t="s">
        <v>672</v>
      </c>
      <c r="G231" s="261"/>
      <c r="H231" s="261"/>
      <c r="I231" s="261"/>
      <c r="J231" s="165"/>
      <c r="K231" s="167">
        <v>2.024</v>
      </c>
      <c r="L231" s="165"/>
      <c r="M231" s="165"/>
      <c r="N231" s="165"/>
      <c r="O231" s="165"/>
      <c r="P231" s="165"/>
      <c r="Q231" s="165"/>
      <c r="R231" s="168"/>
      <c r="T231" s="169"/>
      <c r="U231" s="165"/>
      <c r="V231" s="165"/>
      <c r="W231" s="165"/>
      <c r="X231" s="165"/>
      <c r="Y231" s="165"/>
      <c r="Z231" s="165"/>
      <c r="AA231" s="170"/>
      <c r="AT231" s="171" t="s">
        <v>195</v>
      </c>
      <c r="AU231" s="171" t="s">
        <v>82</v>
      </c>
      <c r="AV231" s="12" t="s">
        <v>82</v>
      </c>
      <c r="AW231" s="12" t="s">
        <v>30</v>
      </c>
      <c r="AX231" s="12" t="s">
        <v>72</v>
      </c>
      <c r="AY231" s="171" t="s">
        <v>136</v>
      </c>
    </row>
    <row r="232" spans="2:65" s="13" customFormat="1" ht="22.5" customHeight="1" x14ac:dyDescent="0.3">
      <c r="B232" s="172"/>
      <c r="C232" s="173"/>
      <c r="D232" s="173"/>
      <c r="E232" s="174" t="s">
        <v>3</v>
      </c>
      <c r="F232" s="263" t="s">
        <v>197</v>
      </c>
      <c r="G232" s="264"/>
      <c r="H232" s="264"/>
      <c r="I232" s="264"/>
      <c r="J232" s="173"/>
      <c r="K232" s="175">
        <v>3.52</v>
      </c>
      <c r="L232" s="173"/>
      <c r="M232" s="173"/>
      <c r="N232" s="173"/>
      <c r="O232" s="173"/>
      <c r="P232" s="173"/>
      <c r="Q232" s="173"/>
      <c r="R232" s="176"/>
      <c r="T232" s="177"/>
      <c r="U232" s="173"/>
      <c r="V232" s="173"/>
      <c r="W232" s="173"/>
      <c r="X232" s="173"/>
      <c r="Y232" s="173"/>
      <c r="Z232" s="173"/>
      <c r="AA232" s="178"/>
      <c r="AT232" s="179" t="s">
        <v>195</v>
      </c>
      <c r="AU232" s="179" t="s">
        <v>82</v>
      </c>
      <c r="AV232" s="13" t="s">
        <v>149</v>
      </c>
      <c r="AW232" s="13" t="s">
        <v>30</v>
      </c>
      <c r="AX232" s="13" t="s">
        <v>79</v>
      </c>
      <c r="AY232" s="179" t="s">
        <v>136</v>
      </c>
    </row>
    <row r="233" spans="2:65" s="1" customFormat="1" ht="31.5" customHeight="1" x14ac:dyDescent="0.3">
      <c r="B233" s="139"/>
      <c r="C233" s="140" t="s">
        <v>435</v>
      </c>
      <c r="D233" s="140" t="s">
        <v>137</v>
      </c>
      <c r="E233" s="141" t="s">
        <v>673</v>
      </c>
      <c r="F233" s="243" t="s">
        <v>674</v>
      </c>
      <c r="G233" s="244"/>
      <c r="H233" s="244"/>
      <c r="I233" s="244"/>
      <c r="J233" s="142" t="s">
        <v>231</v>
      </c>
      <c r="K233" s="143">
        <v>0.88</v>
      </c>
      <c r="L233" s="245">
        <v>0</v>
      </c>
      <c r="M233" s="244"/>
      <c r="N233" s="245">
        <f>ROUND(L233*K233,2)</f>
        <v>0</v>
      </c>
      <c r="O233" s="244"/>
      <c r="P233" s="244"/>
      <c r="Q233" s="244"/>
      <c r="R233" s="144"/>
      <c r="T233" s="145" t="s">
        <v>3</v>
      </c>
      <c r="U233" s="41" t="s">
        <v>37</v>
      </c>
      <c r="V233" s="146">
        <v>0.98499999999999999</v>
      </c>
      <c r="W233" s="146">
        <f>V233*K233</f>
        <v>0.86680000000000001</v>
      </c>
      <c r="X233" s="146">
        <v>1.98</v>
      </c>
      <c r="Y233" s="146">
        <f>X233*K233</f>
        <v>1.7423999999999999</v>
      </c>
      <c r="Z233" s="146">
        <v>0</v>
      </c>
      <c r="AA233" s="147">
        <f>Z233*K233</f>
        <v>0</v>
      </c>
      <c r="AR233" s="18" t="s">
        <v>149</v>
      </c>
      <c r="AT233" s="18" t="s">
        <v>137</v>
      </c>
      <c r="AU233" s="18" t="s">
        <v>82</v>
      </c>
      <c r="AY233" s="18" t="s">
        <v>136</v>
      </c>
      <c r="BE233" s="148">
        <f>IF(U233="základní",N233,0)</f>
        <v>0</v>
      </c>
      <c r="BF233" s="148">
        <f>IF(U233="snížená",N233,0)</f>
        <v>0</v>
      </c>
      <c r="BG233" s="148">
        <f>IF(U233="zákl. přenesená",N233,0)</f>
        <v>0</v>
      </c>
      <c r="BH233" s="148">
        <f>IF(U233="sníž. přenesená",N233,0)</f>
        <v>0</v>
      </c>
      <c r="BI233" s="148">
        <f>IF(U233="nulová",N233,0)</f>
        <v>0</v>
      </c>
      <c r="BJ233" s="18" t="s">
        <v>79</v>
      </c>
      <c r="BK233" s="148">
        <f>ROUND(L233*K233,2)</f>
        <v>0</v>
      </c>
      <c r="BL233" s="18" t="s">
        <v>149</v>
      </c>
      <c r="BM233" s="18" t="s">
        <v>675</v>
      </c>
    </row>
    <row r="234" spans="2:65" s="11" customFormat="1" ht="22.5" customHeight="1" x14ac:dyDescent="0.3">
      <c r="B234" s="156"/>
      <c r="C234" s="157"/>
      <c r="D234" s="157"/>
      <c r="E234" s="158" t="s">
        <v>3</v>
      </c>
      <c r="F234" s="268" t="s">
        <v>560</v>
      </c>
      <c r="G234" s="269"/>
      <c r="H234" s="269"/>
      <c r="I234" s="269"/>
      <c r="J234" s="157"/>
      <c r="K234" s="159" t="s">
        <v>3</v>
      </c>
      <c r="L234" s="157"/>
      <c r="M234" s="157"/>
      <c r="N234" s="157"/>
      <c r="O234" s="157"/>
      <c r="P234" s="157"/>
      <c r="Q234" s="157"/>
      <c r="R234" s="160"/>
      <c r="T234" s="161"/>
      <c r="U234" s="157"/>
      <c r="V234" s="157"/>
      <c r="W234" s="157"/>
      <c r="X234" s="157"/>
      <c r="Y234" s="157"/>
      <c r="Z234" s="157"/>
      <c r="AA234" s="162"/>
      <c r="AT234" s="163" t="s">
        <v>195</v>
      </c>
      <c r="AU234" s="163" t="s">
        <v>82</v>
      </c>
      <c r="AV234" s="11" t="s">
        <v>79</v>
      </c>
      <c r="AW234" s="11" t="s">
        <v>30</v>
      </c>
      <c r="AX234" s="11" t="s">
        <v>72</v>
      </c>
      <c r="AY234" s="163" t="s">
        <v>136</v>
      </c>
    </row>
    <row r="235" spans="2:65" s="12" customFormat="1" ht="22.5" customHeight="1" x14ac:dyDescent="0.3">
      <c r="B235" s="164"/>
      <c r="C235" s="165"/>
      <c r="D235" s="165"/>
      <c r="E235" s="166" t="s">
        <v>3</v>
      </c>
      <c r="F235" s="262" t="s">
        <v>676</v>
      </c>
      <c r="G235" s="261"/>
      <c r="H235" s="261"/>
      <c r="I235" s="261"/>
      <c r="J235" s="165"/>
      <c r="K235" s="167">
        <v>0.374</v>
      </c>
      <c r="L235" s="165"/>
      <c r="M235" s="165"/>
      <c r="N235" s="165"/>
      <c r="O235" s="165"/>
      <c r="P235" s="165"/>
      <c r="Q235" s="165"/>
      <c r="R235" s="168"/>
      <c r="T235" s="169"/>
      <c r="U235" s="165"/>
      <c r="V235" s="165"/>
      <c r="W235" s="165"/>
      <c r="X235" s="165"/>
      <c r="Y235" s="165"/>
      <c r="Z235" s="165"/>
      <c r="AA235" s="170"/>
      <c r="AT235" s="171" t="s">
        <v>195</v>
      </c>
      <c r="AU235" s="171" t="s">
        <v>82</v>
      </c>
      <c r="AV235" s="12" t="s">
        <v>82</v>
      </c>
      <c r="AW235" s="12" t="s">
        <v>30</v>
      </c>
      <c r="AX235" s="12" t="s">
        <v>72</v>
      </c>
      <c r="AY235" s="171" t="s">
        <v>136</v>
      </c>
    </row>
    <row r="236" spans="2:65" s="12" customFormat="1" ht="22.5" customHeight="1" x14ac:dyDescent="0.3">
      <c r="B236" s="164"/>
      <c r="C236" s="165"/>
      <c r="D236" s="165"/>
      <c r="E236" s="166" t="s">
        <v>3</v>
      </c>
      <c r="F236" s="262" t="s">
        <v>677</v>
      </c>
      <c r="G236" s="261"/>
      <c r="H236" s="261"/>
      <c r="I236" s="261"/>
      <c r="J236" s="165"/>
      <c r="K236" s="167">
        <v>0.50600000000000001</v>
      </c>
      <c r="L236" s="165"/>
      <c r="M236" s="165"/>
      <c r="N236" s="165"/>
      <c r="O236" s="165"/>
      <c r="P236" s="165"/>
      <c r="Q236" s="165"/>
      <c r="R236" s="168"/>
      <c r="T236" s="169"/>
      <c r="U236" s="165"/>
      <c r="V236" s="165"/>
      <c r="W236" s="165"/>
      <c r="X236" s="165"/>
      <c r="Y236" s="165"/>
      <c r="Z236" s="165"/>
      <c r="AA236" s="170"/>
      <c r="AT236" s="171" t="s">
        <v>195</v>
      </c>
      <c r="AU236" s="171" t="s">
        <v>82</v>
      </c>
      <c r="AV236" s="12" t="s">
        <v>82</v>
      </c>
      <c r="AW236" s="12" t="s">
        <v>30</v>
      </c>
      <c r="AX236" s="12" t="s">
        <v>72</v>
      </c>
      <c r="AY236" s="171" t="s">
        <v>136</v>
      </c>
    </row>
    <row r="237" spans="2:65" s="13" customFormat="1" ht="22.5" customHeight="1" x14ac:dyDescent="0.3">
      <c r="B237" s="172"/>
      <c r="C237" s="173"/>
      <c r="D237" s="173"/>
      <c r="E237" s="174" t="s">
        <v>3</v>
      </c>
      <c r="F237" s="263" t="s">
        <v>197</v>
      </c>
      <c r="G237" s="264"/>
      <c r="H237" s="264"/>
      <c r="I237" s="264"/>
      <c r="J237" s="173"/>
      <c r="K237" s="175">
        <v>0.88</v>
      </c>
      <c r="L237" s="173"/>
      <c r="M237" s="173"/>
      <c r="N237" s="173"/>
      <c r="O237" s="173"/>
      <c r="P237" s="173"/>
      <c r="Q237" s="173"/>
      <c r="R237" s="176"/>
      <c r="T237" s="177"/>
      <c r="U237" s="173"/>
      <c r="V237" s="173"/>
      <c r="W237" s="173"/>
      <c r="X237" s="173"/>
      <c r="Y237" s="173"/>
      <c r="Z237" s="173"/>
      <c r="AA237" s="178"/>
      <c r="AT237" s="179" t="s">
        <v>195</v>
      </c>
      <c r="AU237" s="179" t="s">
        <v>82</v>
      </c>
      <c r="AV237" s="13" t="s">
        <v>149</v>
      </c>
      <c r="AW237" s="13" t="s">
        <v>30</v>
      </c>
      <c r="AX237" s="13" t="s">
        <v>79</v>
      </c>
      <c r="AY237" s="179" t="s">
        <v>136</v>
      </c>
    </row>
    <row r="238" spans="2:65" s="9" customFormat="1" ht="29.85" customHeight="1" x14ac:dyDescent="0.3">
      <c r="B238" s="129"/>
      <c r="C238" s="130"/>
      <c r="D238" s="155" t="s">
        <v>554</v>
      </c>
      <c r="E238" s="155"/>
      <c r="F238" s="155"/>
      <c r="G238" s="155"/>
      <c r="H238" s="155"/>
      <c r="I238" s="155"/>
      <c r="J238" s="155"/>
      <c r="K238" s="155"/>
      <c r="L238" s="155"/>
      <c r="M238" s="155"/>
      <c r="N238" s="266">
        <f>BK238</f>
        <v>0</v>
      </c>
      <c r="O238" s="267"/>
      <c r="P238" s="267"/>
      <c r="Q238" s="267"/>
      <c r="R238" s="132"/>
      <c r="T238" s="133"/>
      <c r="U238" s="130"/>
      <c r="V238" s="130"/>
      <c r="W238" s="134">
        <f>SUM(W239:W246)</f>
        <v>5.4960000000000004</v>
      </c>
      <c r="X238" s="130"/>
      <c r="Y238" s="134">
        <f>SUM(Y239:Y246)</f>
        <v>0.38071999999999995</v>
      </c>
      <c r="Z238" s="130"/>
      <c r="AA238" s="135">
        <f>SUM(AA239:AA246)</f>
        <v>0</v>
      </c>
      <c r="AR238" s="136" t="s">
        <v>79</v>
      </c>
      <c r="AT238" s="137" t="s">
        <v>71</v>
      </c>
      <c r="AU238" s="137" t="s">
        <v>79</v>
      </c>
      <c r="AY238" s="136" t="s">
        <v>136</v>
      </c>
      <c r="BK238" s="138">
        <f>SUM(BK239:BK246)</f>
        <v>0</v>
      </c>
    </row>
    <row r="239" spans="2:65" s="1" customFormat="1" ht="22.5" customHeight="1" x14ac:dyDescent="0.3">
      <c r="B239" s="139"/>
      <c r="C239" s="140" t="s">
        <v>440</v>
      </c>
      <c r="D239" s="140" t="s">
        <v>137</v>
      </c>
      <c r="E239" s="141" t="s">
        <v>678</v>
      </c>
      <c r="F239" s="243" t="s">
        <v>679</v>
      </c>
      <c r="G239" s="244"/>
      <c r="H239" s="244"/>
      <c r="I239" s="244"/>
      <c r="J239" s="142" t="s">
        <v>255</v>
      </c>
      <c r="K239" s="143">
        <v>1</v>
      </c>
      <c r="L239" s="245">
        <v>0</v>
      </c>
      <c r="M239" s="244"/>
      <c r="N239" s="245">
        <f t="shared" ref="N239:N246" si="0">ROUND(L239*K239,2)</f>
        <v>0</v>
      </c>
      <c r="O239" s="244"/>
      <c r="P239" s="244"/>
      <c r="Q239" s="244"/>
      <c r="R239" s="144"/>
      <c r="T239" s="145" t="s">
        <v>3</v>
      </c>
      <c r="U239" s="41" t="s">
        <v>37</v>
      </c>
      <c r="V239" s="146">
        <v>2.2480000000000002</v>
      </c>
      <c r="W239" s="146">
        <f t="shared" ref="W239:W246" si="1">V239*K239</f>
        <v>2.2480000000000002</v>
      </c>
      <c r="X239" s="146">
        <v>0</v>
      </c>
      <c r="Y239" s="146">
        <f t="shared" ref="Y239:Y246" si="2">X239*K239</f>
        <v>0</v>
      </c>
      <c r="Z239" s="146">
        <v>0</v>
      </c>
      <c r="AA239" s="147">
        <f t="shared" ref="AA239:AA246" si="3">Z239*K239</f>
        <v>0</v>
      </c>
      <c r="AR239" s="18" t="s">
        <v>149</v>
      </c>
      <c r="AT239" s="18" t="s">
        <v>137</v>
      </c>
      <c r="AU239" s="18" t="s">
        <v>82</v>
      </c>
      <c r="AY239" s="18" t="s">
        <v>136</v>
      </c>
      <c r="BE239" s="148">
        <f t="shared" ref="BE239:BE246" si="4">IF(U239="základní",N239,0)</f>
        <v>0</v>
      </c>
      <c r="BF239" s="148">
        <f t="shared" ref="BF239:BF246" si="5">IF(U239="snížená",N239,0)</f>
        <v>0</v>
      </c>
      <c r="BG239" s="148">
        <f t="shared" ref="BG239:BG246" si="6">IF(U239="zákl. přenesená",N239,0)</f>
        <v>0</v>
      </c>
      <c r="BH239" s="148">
        <f t="shared" ref="BH239:BH246" si="7">IF(U239="sníž. přenesená",N239,0)</f>
        <v>0</v>
      </c>
      <c r="BI239" s="148">
        <f t="shared" ref="BI239:BI246" si="8">IF(U239="nulová",N239,0)</f>
        <v>0</v>
      </c>
      <c r="BJ239" s="18" t="s">
        <v>79</v>
      </c>
      <c r="BK239" s="148">
        <f t="shared" ref="BK239:BK246" si="9">ROUND(L239*K239,2)</f>
        <v>0</v>
      </c>
      <c r="BL239" s="18" t="s">
        <v>149</v>
      </c>
      <c r="BM239" s="18" t="s">
        <v>680</v>
      </c>
    </row>
    <row r="240" spans="2:65" s="1" customFormat="1" ht="22.5" customHeight="1" x14ac:dyDescent="0.3">
      <c r="B240" s="139"/>
      <c r="C240" s="188" t="s">
        <v>444</v>
      </c>
      <c r="D240" s="188" t="s">
        <v>365</v>
      </c>
      <c r="E240" s="189" t="s">
        <v>681</v>
      </c>
      <c r="F240" s="271" t="s">
        <v>682</v>
      </c>
      <c r="G240" s="272"/>
      <c r="H240" s="272"/>
      <c r="I240" s="272"/>
      <c r="J240" s="190" t="s">
        <v>255</v>
      </c>
      <c r="K240" s="191">
        <v>8</v>
      </c>
      <c r="L240" s="273">
        <v>0</v>
      </c>
      <c r="M240" s="272"/>
      <c r="N240" s="273">
        <f t="shared" si="0"/>
        <v>0</v>
      </c>
      <c r="O240" s="244"/>
      <c r="P240" s="244"/>
      <c r="Q240" s="244"/>
      <c r="R240" s="144"/>
      <c r="T240" s="145" t="s">
        <v>3</v>
      </c>
      <c r="U240" s="41" t="s">
        <v>37</v>
      </c>
      <c r="V240" s="146">
        <v>0</v>
      </c>
      <c r="W240" s="146">
        <f t="shared" si="1"/>
        <v>0</v>
      </c>
      <c r="X240" s="146">
        <v>1.9E-2</v>
      </c>
      <c r="Y240" s="146">
        <f t="shared" si="2"/>
        <v>0.152</v>
      </c>
      <c r="Z240" s="146">
        <v>0</v>
      </c>
      <c r="AA240" s="147">
        <f t="shared" si="3"/>
        <v>0</v>
      </c>
      <c r="AR240" s="18" t="s">
        <v>164</v>
      </c>
      <c r="AT240" s="18" t="s">
        <v>365</v>
      </c>
      <c r="AU240" s="18" t="s">
        <v>82</v>
      </c>
      <c r="AY240" s="18" t="s">
        <v>136</v>
      </c>
      <c r="BE240" s="148">
        <f t="shared" si="4"/>
        <v>0</v>
      </c>
      <c r="BF240" s="148">
        <f t="shared" si="5"/>
        <v>0</v>
      </c>
      <c r="BG240" s="148">
        <f t="shared" si="6"/>
        <v>0</v>
      </c>
      <c r="BH240" s="148">
        <f t="shared" si="7"/>
        <v>0</v>
      </c>
      <c r="BI240" s="148">
        <f t="shared" si="8"/>
        <v>0</v>
      </c>
      <c r="BJ240" s="18" t="s">
        <v>79</v>
      </c>
      <c r="BK240" s="148">
        <f t="shared" si="9"/>
        <v>0</v>
      </c>
      <c r="BL240" s="18" t="s">
        <v>149</v>
      </c>
      <c r="BM240" s="18" t="s">
        <v>683</v>
      </c>
    </row>
    <row r="241" spans="2:65" s="1" customFormat="1" ht="22.5" customHeight="1" x14ac:dyDescent="0.3">
      <c r="B241" s="139"/>
      <c r="C241" s="188" t="s">
        <v>449</v>
      </c>
      <c r="D241" s="188" t="s">
        <v>365</v>
      </c>
      <c r="E241" s="189" t="s">
        <v>684</v>
      </c>
      <c r="F241" s="271" t="s">
        <v>685</v>
      </c>
      <c r="G241" s="272"/>
      <c r="H241" s="272"/>
      <c r="I241" s="272"/>
      <c r="J241" s="190" t="s">
        <v>255</v>
      </c>
      <c r="K241" s="191">
        <v>12</v>
      </c>
      <c r="L241" s="273">
        <v>0</v>
      </c>
      <c r="M241" s="272"/>
      <c r="N241" s="273">
        <f t="shared" si="0"/>
        <v>0</v>
      </c>
      <c r="O241" s="244"/>
      <c r="P241" s="244"/>
      <c r="Q241" s="244"/>
      <c r="R241" s="144"/>
      <c r="T241" s="145" t="s">
        <v>3</v>
      </c>
      <c r="U241" s="41" t="s">
        <v>37</v>
      </c>
      <c r="V241" s="146">
        <v>0</v>
      </c>
      <c r="W241" s="146">
        <f t="shared" si="1"/>
        <v>0</v>
      </c>
      <c r="X241" s="146">
        <v>1.0000000000000001E-5</v>
      </c>
      <c r="Y241" s="146">
        <f t="shared" si="2"/>
        <v>1.2000000000000002E-4</v>
      </c>
      <c r="Z241" s="146">
        <v>0</v>
      </c>
      <c r="AA241" s="147">
        <f t="shared" si="3"/>
        <v>0</v>
      </c>
      <c r="AR241" s="18" t="s">
        <v>164</v>
      </c>
      <c r="AT241" s="18" t="s">
        <v>365</v>
      </c>
      <c r="AU241" s="18" t="s">
        <v>82</v>
      </c>
      <c r="AY241" s="18" t="s">
        <v>136</v>
      </c>
      <c r="BE241" s="148">
        <f t="shared" si="4"/>
        <v>0</v>
      </c>
      <c r="BF241" s="148">
        <f t="shared" si="5"/>
        <v>0</v>
      </c>
      <c r="BG241" s="148">
        <f t="shared" si="6"/>
        <v>0</v>
      </c>
      <c r="BH241" s="148">
        <f t="shared" si="7"/>
        <v>0</v>
      </c>
      <c r="BI241" s="148">
        <f t="shared" si="8"/>
        <v>0</v>
      </c>
      <c r="BJ241" s="18" t="s">
        <v>79</v>
      </c>
      <c r="BK241" s="148">
        <f t="shared" si="9"/>
        <v>0</v>
      </c>
      <c r="BL241" s="18" t="s">
        <v>149</v>
      </c>
      <c r="BM241" s="18" t="s">
        <v>686</v>
      </c>
    </row>
    <row r="242" spans="2:65" s="1" customFormat="1" ht="22.5" customHeight="1" x14ac:dyDescent="0.3">
      <c r="B242" s="139"/>
      <c r="C242" s="188" t="s">
        <v>454</v>
      </c>
      <c r="D242" s="188" t="s">
        <v>365</v>
      </c>
      <c r="E242" s="189" t="s">
        <v>687</v>
      </c>
      <c r="F242" s="271" t="s">
        <v>688</v>
      </c>
      <c r="G242" s="272"/>
      <c r="H242" s="272"/>
      <c r="I242" s="272"/>
      <c r="J242" s="190" t="s">
        <v>255</v>
      </c>
      <c r="K242" s="191">
        <v>8</v>
      </c>
      <c r="L242" s="273">
        <v>0</v>
      </c>
      <c r="M242" s="272"/>
      <c r="N242" s="273">
        <f t="shared" si="0"/>
        <v>0</v>
      </c>
      <c r="O242" s="244"/>
      <c r="P242" s="244"/>
      <c r="Q242" s="244"/>
      <c r="R242" s="144"/>
      <c r="T242" s="145" t="s">
        <v>3</v>
      </c>
      <c r="U242" s="41" t="s">
        <v>37</v>
      </c>
      <c r="V242" s="146">
        <v>0</v>
      </c>
      <c r="W242" s="146">
        <f t="shared" si="1"/>
        <v>0</v>
      </c>
      <c r="X242" s="146">
        <v>2.0000000000000002E-5</v>
      </c>
      <c r="Y242" s="146">
        <f t="shared" si="2"/>
        <v>1.6000000000000001E-4</v>
      </c>
      <c r="Z242" s="146">
        <v>0</v>
      </c>
      <c r="AA242" s="147">
        <f t="shared" si="3"/>
        <v>0</v>
      </c>
      <c r="AR242" s="18" t="s">
        <v>164</v>
      </c>
      <c r="AT242" s="18" t="s">
        <v>365</v>
      </c>
      <c r="AU242" s="18" t="s">
        <v>82</v>
      </c>
      <c r="AY242" s="18" t="s">
        <v>136</v>
      </c>
      <c r="BE242" s="148">
        <f t="shared" si="4"/>
        <v>0</v>
      </c>
      <c r="BF242" s="148">
        <f t="shared" si="5"/>
        <v>0</v>
      </c>
      <c r="BG242" s="148">
        <f t="shared" si="6"/>
        <v>0</v>
      </c>
      <c r="BH242" s="148">
        <f t="shared" si="7"/>
        <v>0</v>
      </c>
      <c r="BI242" s="148">
        <f t="shared" si="8"/>
        <v>0</v>
      </c>
      <c r="BJ242" s="18" t="s">
        <v>79</v>
      </c>
      <c r="BK242" s="148">
        <f t="shared" si="9"/>
        <v>0</v>
      </c>
      <c r="BL242" s="18" t="s">
        <v>149</v>
      </c>
      <c r="BM242" s="18" t="s">
        <v>689</v>
      </c>
    </row>
    <row r="243" spans="2:65" s="1" customFormat="1" ht="22.5" customHeight="1" x14ac:dyDescent="0.3">
      <c r="B243" s="139"/>
      <c r="C243" s="140" t="s">
        <v>459</v>
      </c>
      <c r="D243" s="140" t="s">
        <v>137</v>
      </c>
      <c r="E243" s="141" t="s">
        <v>690</v>
      </c>
      <c r="F243" s="243" t="s">
        <v>691</v>
      </c>
      <c r="G243" s="244"/>
      <c r="H243" s="244"/>
      <c r="I243" s="244"/>
      <c r="J243" s="142" t="s">
        <v>255</v>
      </c>
      <c r="K243" s="143">
        <v>1</v>
      </c>
      <c r="L243" s="245">
        <v>0</v>
      </c>
      <c r="M243" s="244"/>
      <c r="N243" s="245">
        <f t="shared" si="0"/>
        <v>0</v>
      </c>
      <c r="O243" s="244"/>
      <c r="P243" s="244"/>
      <c r="Q243" s="244"/>
      <c r="R243" s="144"/>
      <c r="T243" s="145" t="s">
        <v>3</v>
      </c>
      <c r="U243" s="41" t="s">
        <v>37</v>
      </c>
      <c r="V243" s="146">
        <v>3.2480000000000002</v>
      </c>
      <c r="W243" s="146">
        <f t="shared" si="1"/>
        <v>3.2480000000000002</v>
      </c>
      <c r="X243" s="146">
        <v>0</v>
      </c>
      <c r="Y243" s="146">
        <f t="shared" si="2"/>
        <v>0</v>
      </c>
      <c r="Z243" s="146">
        <v>0</v>
      </c>
      <c r="AA243" s="147">
        <f t="shared" si="3"/>
        <v>0</v>
      </c>
      <c r="AR243" s="18" t="s">
        <v>149</v>
      </c>
      <c r="AT243" s="18" t="s">
        <v>137</v>
      </c>
      <c r="AU243" s="18" t="s">
        <v>82</v>
      </c>
      <c r="AY243" s="18" t="s">
        <v>136</v>
      </c>
      <c r="BE243" s="148">
        <f t="shared" si="4"/>
        <v>0</v>
      </c>
      <c r="BF243" s="148">
        <f t="shared" si="5"/>
        <v>0</v>
      </c>
      <c r="BG243" s="148">
        <f t="shared" si="6"/>
        <v>0</v>
      </c>
      <c r="BH243" s="148">
        <f t="shared" si="7"/>
        <v>0</v>
      </c>
      <c r="BI243" s="148">
        <f t="shared" si="8"/>
        <v>0</v>
      </c>
      <c r="BJ243" s="18" t="s">
        <v>79</v>
      </c>
      <c r="BK243" s="148">
        <f t="shared" si="9"/>
        <v>0</v>
      </c>
      <c r="BL243" s="18" t="s">
        <v>149</v>
      </c>
      <c r="BM243" s="18" t="s">
        <v>692</v>
      </c>
    </row>
    <row r="244" spans="2:65" s="1" customFormat="1" ht="22.5" customHeight="1" x14ac:dyDescent="0.3">
      <c r="B244" s="139"/>
      <c r="C244" s="188" t="s">
        <v>463</v>
      </c>
      <c r="D244" s="188" t="s">
        <v>365</v>
      </c>
      <c r="E244" s="189" t="s">
        <v>681</v>
      </c>
      <c r="F244" s="271" t="s">
        <v>682</v>
      </c>
      <c r="G244" s="272"/>
      <c r="H244" s="272"/>
      <c r="I244" s="272"/>
      <c r="J244" s="190" t="s">
        <v>255</v>
      </c>
      <c r="K244" s="191">
        <v>12</v>
      </c>
      <c r="L244" s="273">
        <v>0</v>
      </c>
      <c r="M244" s="272"/>
      <c r="N244" s="273">
        <f t="shared" si="0"/>
        <v>0</v>
      </c>
      <c r="O244" s="244"/>
      <c r="P244" s="244"/>
      <c r="Q244" s="244"/>
      <c r="R244" s="144"/>
      <c r="T244" s="145" t="s">
        <v>3</v>
      </c>
      <c r="U244" s="41" t="s">
        <v>37</v>
      </c>
      <c r="V244" s="146">
        <v>0</v>
      </c>
      <c r="W244" s="146">
        <f t="shared" si="1"/>
        <v>0</v>
      </c>
      <c r="X244" s="146">
        <v>1.9E-2</v>
      </c>
      <c r="Y244" s="146">
        <f t="shared" si="2"/>
        <v>0.22799999999999998</v>
      </c>
      <c r="Z244" s="146">
        <v>0</v>
      </c>
      <c r="AA244" s="147">
        <f t="shared" si="3"/>
        <v>0</v>
      </c>
      <c r="AR244" s="18" t="s">
        <v>164</v>
      </c>
      <c r="AT244" s="18" t="s">
        <v>365</v>
      </c>
      <c r="AU244" s="18" t="s">
        <v>82</v>
      </c>
      <c r="AY244" s="18" t="s">
        <v>136</v>
      </c>
      <c r="BE244" s="148">
        <f t="shared" si="4"/>
        <v>0</v>
      </c>
      <c r="BF244" s="148">
        <f t="shared" si="5"/>
        <v>0</v>
      </c>
      <c r="BG244" s="148">
        <f t="shared" si="6"/>
        <v>0</v>
      </c>
      <c r="BH244" s="148">
        <f t="shared" si="7"/>
        <v>0</v>
      </c>
      <c r="BI244" s="148">
        <f t="shared" si="8"/>
        <v>0</v>
      </c>
      <c r="BJ244" s="18" t="s">
        <v>79</v>
      </c>
      <c r="BK244" s="148">
        <f t="shared" si="9"/>
        <v>0</v>
      </c>
      <c r="BL244" s="18" t="s">
        <v>149</v>
      </c>
      <c r="BM244" s="18" t="s">
        <v>693</v>
      </c>
    </row>
    <row r="245" spans="2:65" s="1" customFormat="1" ht="22.5" customHeight="1" x14ac:dyDescent="0.3">
      <c r="B245" s="139"/>
      <c r="C245" s="188" t="s">
        <v>470</v>
      </c>
      <c r="D245" s="188" t="s">
        <v>365</v>
      </c>
      <c r="E245" s="189" t="s">
        <v>684</v>
      </c>
      <c r="F245" s="271" t="s">
        <v>685</v>
      </c>
      <c r="G245" s="272"/>
      <c r="H245" s="272"/>
      <c r="I245" s="272"/>
      <c r="J245" s="190" t="s">
        <v>255</v>
      </c>
      <c r="K245" s="191">
        <v>20</v>
      </c>
      <c r="L245" s="273">
        <v>0</v>
      </c>
      <c r="M245" s="272"/>
      <c r="N245" s="273">
        <f t="shared" si="0"/>
        <v>0</v>
      </c>
      <c r="O245" s="244"/>
      <c r="P245" s="244"/>
      <c r="Q245" s="244"/>
      <c r="R245" s="144"/>
      <c r="T245" s="145" t="s">
        <v>3</v>
      </c>
      <c r="U245" s="41" t="s">
        <v>37</v>
      </c>
      <c r="V245" s="146">
        <v>0</v>
      </c>
      <c r="W245" s="146">
        <f t="shared" si="1"/>
        <v>0</v>
      </c>
      <c r="X245" s="146">
        <v>1.0000000000000001E-5</v>
      </c>
      <c r="Y245" s="146">
        <f t="shared" si="2"/>
        <v>2.0000000000000001E-4</v>
      </c>
      <c r="Z245" s="146">
        <v>0</v>
      </c>
      <c r="AA245" s="147">
        <f t="shared" si="3"/>
        <v>0</v>
      </c>
      <c r="AR245" s="18" t="s">
        <v>164</v>
      </c>
      <c r="AT245" s="18" t="s">
        <v>365</v>
      </c>
      <c r="AU245" s="18" t="s">
        <v>82</v>
      </c>
      <c r="AY245" s="18" t="s">
        <v>136</v>
      </c>
      <c r="BE245" s="148">
        <f t="shared" si="4"/>
        <v>0</v>
      </c>
      <c r="BF245" s="148">
        <f t="shared" si="5"/>
        <v>0</v>
      </c>
      <c r="BG245" s="148">
        <f t="shared" si="6"/>
        <v>0</v>
      </c>
      <c r="BH245" s="148">
        <f t="shared" si="7"/>
        <v>0</v>
      </c>
      <c r="BI245" s="148">
        <f t="shared" si="8"/>
        <v>0</v>
      </c>
      <c r="BJ245" s="18" t="s">
        <v>79</v>
      </c>
      <c r="BK245" s="148">
        <f t="shared" si="9"/>
        <v>0</v>
      </c>
      <c r="BL245" s="18" t="s">
        <v>149</v>
      </c>
      <c r="BM245" s="18" t="s">
        <v>694</v>
      </c>
    </row>
    <row r="246" spans="2:65" s="1" customFormat="1" ht="22.5" customHeight="1" x14ac:dyDescent="0.3">
      <c r="B246" s="139"/>
      <c r="C246" s="188" t="s">
        <v>474</v>
      </c>
      <c r="D246" s="188" t="s">
        <v>365</v>
      </c>
      <c r="E246" s="189" t="s">
        <v>687</v>
      </c>
      <c r="F246" s="271" t="s">
        <v>688</v>
      </c>
      <c r="G246" s="272"/>
      <c r="H246" s="272"/>
      <c r="I246" s="272"/>
      <c r="J246" s="190" t="s">
        <v>255</v>
      </c>
      <c r="K246" s="191">
        <v>12</v>
      </c>
      <c r="L246" s="273">
        <v>0</v>
      </c>
      <c r="M246" s="272"/>
      <c r="N246" s="273">
        <f t="shared" si="0"/>
        <v>0</v>
      </c>
      <c r="O246" s="244"/>
      <c r="P246" s="244"/>
      <c r="Q246" s="244"/>
      <c r="R246" s="144"/>
      <c r="T246" s="145" t="s">
        <v>3</v>
      </c>
      <c r="U246" s="41" t="s">
        <v>37</v>
      </c>
      <c r="V246" s="146">
        <v>0</v>
      </c>
      <c r="W246" s="146">
        <f t="shared" si="1"/>
        <v>0</v>
      </c>
      <c r="X246" s="146">
        <v>2.0000000000000002E-5</v>
      </c>
      <c r="Y246" s="146">
        <f t="shared" si="2"/>
        <v>2.4000000000000003E-4</v>
      </c>
      <c r="Z246" s="146">
        <v>0</v>
      </c>
      <c r="AA246" s="147">
        <f t="shared" si="3"/>
        <v>0</v>
      </c>
      <c r="AR246" s="18" t="s">
        <v>164</v>
      </c>
      <c r="AT246" s="18" t="s">
        <v>365</v>
      </c>
      <c r="AU246" s="18" t="s">
        <v>82</v>
      </c>
      <c r="AY246" s="18" t="s">
        <v>136</v>
      </c>
      <c r="BE246" s="148">
        <f t="shared" si="4"/>
        <v>0</v>
      </c>
      <c r="BF246" s="148">
        <f t="shared" si="5"/>
        <v>0</v>
      </c>
      <c r="BG246" s="148">
        <f t="shared" si="6"/>
        <v>0</v>
      </c>
      <c r="BH246" s="148">
        <f t="shared" si="7"/>
        <v>0</v>
      </c>
      <c r="BI246" s="148">
        <f t="shared" si="8"/>
        <v>0</v>
      </c>
      <c r="BJ246" s="18" t="s">
        <v>79</v>
      </c>
      <c r="BK246" s="148">
        <f t="shared" si="9"/>
        <v>0</v>
      </c>
      <c r="BL246" s="18" t="s">
        <v>149</v>
      </c>
      <c r="BM246" s="18" t="s">
        <v>695</v>
      </c>
    </row>
    <row r="247" spans="2:65" s="9" customFormat="1" ht="29.85" customHeight="1" x14ac:dyDescent="0.3">
      <c r="B247" s="129"/>
      <c r="C247" s="130"/>
      <c r="D247" s="155" t="s">
        <v>555</v>
      </c>
      <c r="E247" s="155"/>
      <c r="F247" s="155"/>
      <c r="G247" s="155"/>
      <c r="H247" s="155"/>
      <c r="I247" s="155"/>
      <c r="J247" s="155"/>
      <c r="K247" s="155"/>
      <c r="L247" s="155"/>
      <c r="M247" s="155"/>
      <c r="N247" s="274">
        <f>BK247</f>
        <v>0</v>
      </c>
      <c r="O247" s="275"/>
      <c r="P247" s="275"/>
      <c r="Q247" s="275"/>
      <c r="R247" s="132"/>
      <c r="T247" s="133"/>
      <c r="U247" s="130"/>
      <c r="V247" s="130"/>
      <c r="W247" s="134">
        <f>SUM(W248:W263)</f>
        <v>24.461534999999998</v>
      </c>
      <c r="X247" s="130"/>
      <c r="Y247" s="134">
        <f>SUM(Y248:Y263)</f>
        <v>22.974793096799999</v>
      </c>
      <c r="Z247" s="130"/>
      <c r="AA247" s="135">
        <f>SUM(AA248:AA263)</f>
        <v>0</v>
      </c>
      <c r="AR247" s="136" t="s">
        <v>79</v>
      </c>
      <c r="AT247" s="137" t="s">
        <v>71</v>
      </c>
      <c r="AU247" s="137" t="s">
        <v>79</v>
      </c>
      <c r="AY247" s="136" t="s">
        <v>136</v>
      </c>
      <c r="BK247" s="138">
        <f>SUM(BK248:BK263)</f>
        <v>0</v>
      </c>
    </row>
    <row r="248" spans="2:65" s="1" customFormat="1" ht="31.5" customHeight="1" x14ac:dyDescent="0.3">
      <c r="B248" s="139"/>
      <c r="C248" s="140" t="s">
        <v>479</v>
      </c>
      <c r="D248" s="140" t="s">
        <v>137</v>
      </c>
      <c r="E248" s="141" t="s">
        <v>696</v>
      </c>
      <c r="F248" s="243" t="s">
        <v>697</v>
      </c>
      <c r="G248" s="244"/>
      <c r="H248" s="244"/>
      <c r="I248" s="244"/>
      <c r="J248" s="142" t="s">
        <v>231</v>
      </c>
      <c r="K248" s="143">
        <v>9.66</v>
      </c>
      <c r="L248" s="245">
        <v>0</v>
      </c>
      <c r="M248" s="244"/>
      <c r="N248" s="245">
        <f>ROUND(L248*K248,2)</f>
        <v>0</v>
      </c>
      <c r="O248" s="244"/>
      <c r="P248" s="244"/>
      <c r="Q248" s="244"/>
      <c r="R248" s="144"/>
      <c r="T248" s="145" t="s">
        <v>3</v>
      </c>
      <c r="U248" s="41" t="s">
        <v>37</v>
      </c>
      <c r="V248" s="146">
        <v>1.6950000000000001</v>
      </c>
      <c r="W248" s="146">
        <f>V248*K248</f>
        <v>16.373699999999999</v>
      </c>
      <c r="X248" s="146">
        <v>1.8907700000000001</v>
      </c>
      <c r="Y248" s="146">
        <f>X248*K248</f>
        <v>18.2648382</v>
      </c>
      <c r="Z248" s="146">
        <v>0</v>
      </c>
      <c r="AA248" s="147">
        <f>Z248*K248</f>
        <v>0</v>
      </c>
      <c r="AR248" s="18" t="s">
        <v>149</v>
      </c>
      <c r="AT248" s="18" t="s">
        <v>137</v>
      </c>
      <c r="AU248" s="18" t="s">
        <v>82</v>
      </c>
      <c r="AY248" s="18" t="s">
        <v>136</v>
      </c>
      <c r="BE248" s="148">
        <f>IF(U248="základní",N248,0)</f>
        <v>0</v>
      </c>
      <c r="BF248" s="148">
        <f>IF(U248="snížená",N248,0)</f>
        <v>0</v>
      </c>
      <c r="BG248" s="148">
        <f>IF(U248="zákl. přenesená",N248,0)</f>
        <v>0</v>
      </c>
      <c r="BH248" s="148">
        <f>IF(U248="sníž. přenesená",N248,0)</f>
        <v>0</v>
      </c>
      <c r="BI248" s="148">
        <f>IF(U248="nulová",N248,0)</f>
        <v>0</v>
      </c>
      <c r="BJ248" s="18" t="s">
        <v>79</v>
      </c>
      <c r="BK248" s="148">
        <f>ROUND(L248*K248,2)</f>
        <v>0</v>
      </c>
      <c r="BL248" s="18" t="s">
        <v>149</v>
      </c>
      <c r="BM248" s="18" t="s">
        <v>698</v>
      </c>
    </row>
    <row r="249" spans="2:65" s="11" customFormat="1" ht="22.5" customHeight="1" x14ac:dyDescent="0.3">
      <c r="B249" s="156"/>
      <c r="C249" s="157"/>
      <c r="D249" s="157"/>
      <c r="E249" s="158" t="s">
        <v>3</v>
      </c>
      <c r="F249" s="268" t="s">
        <v>571</v>
      </c>
      <c r="G249" s="269"/>
      <c r="H249" s="269"/>
      <c r="I249" s="269"/>
      <c r="J249" s="157"/>
      <c r="K249" s="159" t="s">
        <v>3</v>
      </c>
      <c r="L249" s="157"/>
      <c r="M249" s="157"/>
      <c r="N249" s="157"/>
      <c r="O249" s="157"/>
      <c r="P249" s="157"/>
      <c r="Q249" s="157"/>
      <c r="R249" s="160"/>
      <c r="T249" s="161"/>
      <c r="U249" s="157"/>
      <c r="V249" s="157"/>
      <c r="W249" s="157"/>
      <c r="X249" s="157"/>
      <c r="Y249" s="157"/>
      <c r="Z249" s="157"/>
      <c r="AA249" s="162"/>
      <c r="AT249" s="163" t="s">
        <v>195</v>
      </c>
      <c r="AU249" s="163" t="s">
        <v>82</v>
      </c>
      <c r="AV249" s="11" t="s">
        <v>79</v>
      </c>
      <c r="AW249" s="11" t="s">
        <v>30</v>
      </c>
      <c r="AX249" s="11" t="s">
        <v>72</v>
      </c>
      <c r="AY249" s="163" t="s">
        <v>136</v>
      </c>
    </row>
    <row r="250" spans="2:65" s="12" customFormat="1" ht="22.5" customHeight="1" x14ac:dyDescent="0.3">
      <c r="B250" s="164"/>
      <c r="C250" s="165"/>
      <c r="D250" s="165"/>
      <c r="E250" s="166" t="s">
        <v>3</v>
      </c>
      <c r="F250" s="262" t="s">
        <v>572</v>
      </c>
      <c r="G250" s="261"/>
      <c r="H250" s="261"/>
      <c r="I250" s="261"/>
      <c r="J250" s="165"/>
      <c r="K250" s="167">
        <v>9.66</v>
      </c>
      <c r="L250" s="165"/>
      <c r="M250" s="165"/>
      <c r="N250" s="165"/>
      <c r="O250" s="165"/>
      <c r="P250" s="165"/>
      <c r="Q250" s="165"/>
      <c r="R250" s="168"/>
      <c r="T250" s="169"/>
      <c r="U250" s="165"/>
      <c r="V250" s="165"/>
      <c r="W250" s="165"/>
      <c r="X250" s="165"/>
      <c r="Y250" s="165"/>
      <c r="Z250" s="165"/>
      <c r="AA250" s="170"/>
      <c r="AT250" s="171" t="s">
        <v>195</v>
      </c>
      <c r="AU250" s="171" t="s">
        <v>82</v>
      </c>
      <c r="AV250" s="12" t="s">
        <v>82</v>
      </c>
      <c r="AW250" s="12" t="s">
        <v>30</v>
      </c>
      <c r="AX250" s="12" t="s">
        <v>72</v>
      </c>
      <c r="AY250" s="171" t="s">
        <v>136</v>
      </c>
    </row>
    <row r="251" spans="2:65" s="13" customFormat="1" ht="22.5" customHeight="1" x14ac:dyDescent="0.3">
      <c r="B251" s="172"/>
      <c r="C251" s="173"/>
      <c r="D251" s="173"/>
      <c r="E251" s="174" t="s">
        <v>3</v>
      </c>
      <c r="F251" s="263" t="s">
        <v>197</v>
      </c>
      <c r="G251" s="264"/>
      <c r="H251" s="264"/>
      <c r="I251" s="264"/>
      <c r="J251" s="173"/>
      <c r="K251" s="175">
        <v>9.66</v>
      </c>
      <c r="L251" s="173"/>
      <c r="M251" s="173"/>
      <c r="N251" s="173"/>
      <c r="O251" s="173"/>
      <c r="P251" s="173"/>
      <c r="Q251" s="173"/>
      <c r="R251" s="176"/>
      <c r="T251" s="177"/>
      <c r="U251" s="173"/>
      <c r="V251" s="173"/>
      <c r="W251" s="173"/>
      <c r="X251" s="173"/>
      <c r="Y251" s="173"/>
      <c r="Z251" s="173"/>
      <c r="AA251" s="178"/>
      <c r="AT251" s="179" t="s">
        <v>195</v>
      </c>
      <c r="AU251" s="179" t="s">
        <v>82</v>
      </c>
      <c r="AV251" s="13" t="s">
        <v>149</v>
      </c>
      <c r="AW251" s="13" t="s">
        <v>30</v>
      </c>
      <c r="AX251" s="13" t="s">
        <v>79</v>
      </c>
      <c r="AY251" s="179" t="s">
        <v>136</v>
      </c>
    </row>
    <row r="252" spans="2:65" s="1" customFormat="1" ht="31.5" customHeight="1" x14ac:dyDescent="0.3">
      <c r="B252" s="139"/>
      <c r="C252" s="140" t="s">
        <v>483</v>
      </c>
      <c r="D252" s="140" t="s">
        <v>137</v>
      </c>
      <c r="E252" s="141" t="s">
        <v>699</v>
      </c>
      <c r="F252" s="243" t="s">
        <v>700</v>
      </c>
      <c r="G252" s="244"/>
      <c r="H252" s="244"/>
      <c r="I252" s="244"/>
      <c r="J252" s="142" t="s">
        <v>231</v>
      </c>
      <c r="K252" s="143">
        <v>2.0910000000000002</v>
      </c>
      <c r="L252" s="245">
        <v>0</v>
      </c>
      <c r="M252" s="244"/>
      <c r="N252" s="245">
        <f>ROUND(L252*K252,2)</f>
        <v>0</v>
      </c>
      <c r="O252" s="244"/>
      <c r="P252" s="244"/>
      <c r="Q252" s="244"/>
      <c r="R252" s="144"/>
      <c r="T252" s="145" t="s">
        <v>3</v>
      </c>
      <c r="U252" s="41" t="s">
        <v>37</v>
      </c>
      <c r="V252" s="146">
        <v>1.4650000000000001</v>
      </c>
      <c r="W252" s="146">
        <f>V252*K252</f>
        <v>3.0633150000000002</v>
      </c>
      <c r="X252" s="146">
        <v>2.234</v>
      </c>
      <c r="Y252" s="146">
        <f>X252*K252</f>
        <v>4.6712940000000005</v>
      </c>
      <c r="Z252" s="146">
        <v>0</v>
      </c>
      <c r="AA252" s="147">
        <f>Z252*K252</f>
        <v>0</v>
      </c>
      <c r="AR252" s="18" t="s">
        <v>149</v>
      </c>
      <c r="AT252" s="18" t="s">
        <v>137</v>
      </c>
      <c r="AU252" s="18" t="s">
        <v>82</v>
      </c>
      <c r="AY252" s="18" t="s">
        <v>136</v>
      </c>
      <c r="BE252" s="148">
        <f>IF(U252="základní",N252,0)</f>
        <v>0</v>
      </c>
      <c r="BF252" s="148">
        <f>IF(U252="snížená",N252,0)</f>
        <v>0</v>
      </c>
      <c r="BG252" s="148">
        <f>IF(U252="zákl. přenesená",N252,0)</f>
        <v>0</v>
      </c>
      <c r="BH252" s="148">
        <f>IF(U252="sníž. přenesená",N252,0)</f>
        <v>0</v>
      </c>
      <c r="BI252" s="148">
        <f>IF(U252="nulová",N252,0)</f>
        <v>0</v>
      </c>
      <c r="BJ252" s="18" t="s">
        <v>79</v>
      </c>
      <c r="BK252" s="148">
        <f>ROUND(L252*K252,2)</f>
        <v>0</v>
      </c>
      <c r="BL252" s="18" t="s">
        <v>149</v>
      </c>
      <c r="BM252" s="18" t="s">
        <v>701</v>
      </c>
    </row>
    <row r="253" spans="2:65" s="11" customFormat="1" ht="22.5" customHeight="1" x14ac:dyDescent="0.3">
      <c r="B253" s="156"/>
      <c r="C253" s="157"/>
      <c r="D253" s="157"/>
      <c r="E253" s="158" t="s">
        <v>3</v>
      </c>
      <c r="F253" s="268" t="s">
        <v>563</v>
      </c>
      <c r="G253" s="269"/>
      <c r="H253" s="269"/>
      <c r="I253" s="269"/>
      <c r="J253" s="157"/>
      <c r="K253" s="159" t="s">
        <v>3</v>
      </c>
      <c r="L253" s="157"/>
      <c r="M253" s="157"/>
      <c r="N253" s="157"/>
      <c r="O253" s="157"/>
      <c r="P253" s="157"/>
      <c r="Q253" s="157"/>
      <c r="R253" s="160"/>
      <c r="T253" s="161"/>
      <c r="U253" s="157"/>
      <c r="V253" s="157"/>
      <c r="W253" s="157"/>
      <c r="X253" s="157"/>
      <c r="Y253" s="157"/>
      <c r="Z253" s="157"/>
      <c r="AA253" s="162"/>
      <c r="AT253" s="163" t="s">
        <v>195</v>
      </c>
      <c r="AU253" s="163" t="s">
        <v>82</v>
      </c>
      <c r="AV253" s="11" t="s">
        <v>79</v>
      </c>
      <c r="AW253" s="11" t="s">
        <v>30</v>
      </c>
      <c r="AX253" s="11" t="s">
        <v>72</v>
      </c>
      <c r="AY253" s="163" t="s">
        <v>136</v>
      </c>
    </row>
    <row r="254" spans="2:65" s="12" customFormat="1" ht="22.5" customHeight="1" x14ac:dyDescent="0.3">
      <c r="B254" s="164"/>
      <c r="C254" s="165"/>
      <c r="D254" s="165"/>
      <c r="E254" s="166" t="s">
        <v>3</v>
      </c>
      <c r="F254" s="262" t="s">
        <v>702</v>
      </c>
      <c r="G254" s="261"/>
      <c r="H254" s="261"/>
      <c r="I254" s="261"/>
      <c r="J254" s="165"/>
      <c r="K254" s="167">
        <v>1.587</v>
      </c>
      <c r="L254" s="165"/>
      <c r="M254" s="165"/>
      <c r="N254" s="165"/>
      <c r="O254" s="165"/>
      <c r="P254" s="165"/>
      <c r="Q254" s="165"/>
      <c r="R254" s="168"/>
      <c r="T254" s="169"/>
      <c r="U254" s="165"/>
      <c r="V254" s="165"/>
      <c r="W254" s="165"/>
      <c r="X254" s="165"/>
      <c r="Y254" s="165"/>
      <c r="Z254" s="165"/>
      <c r="AA254" s="170"/>
      <c r="AT254" s="171" t="s">
        <v>195</v>
      </c>
      <c r="AU254" s="171" t="s">
        <v>82</v>
      </c>
      <c r="AV254" s="12" t="s">
        <v>82</v>
      </c>
      <c r="AW254" s="12" t="s">
        <v>30</v>
      </c>
      <c r="AX254" s="12" t="s">
        <v>72</v>
      </c>
      <c r="AY254" s="171" t="s">
        <v>136</v>
      </c>
    </row>
    <row r="255" spans="2:65" s="11" customFormat="1" ht="22.5" customHeight="1" x14ac:dyDescent="0.3">
      <c r="B255" s="156"/>
      <c r="C255" s="157"/>
      <c r="D255" s="157"/>
      <c r="E255" s="158" t="s">
        <v>3</v>
      </c>
      <c r="F255" s="270" t="s">
        <v>703</v>
      </c>
      <c r="G255" s="269"/>
      <c r="H255" s="269"/>
      <c r="I255" s="269"/>
      <c r="J255" s="157"/>
      <c r="K255" s="159" t="s">
        <v>3</v>
      </c>
      <c r="L255" s="157"/>
      <c r="M255" s="157"/>
      <c r="N255" s="157"/>
      <c r="O255" s="157"/>
      <c r="P255" s="157"/>
      <c r="Q255" s="157"/>
      <c r="R255" s="160"/>
      <c r="T255" s="161"/>
      <c r="U255" s="157"/>
      <c r="V255" s="157"/>
      <c r="W255" s="157"/>
      <c r="X255" s="157"/>
      <c r="Y255" s="157"/>
      <c r="Z255" s="157"/>
      <c r="AA255" s="162"/>
      <c r="AT255" s="163" t="s">
        <v>195</v>
      </c>
      <c r="AU255" s="163" t="s">
        <v>82</v>
      </c>
      <c r="AV255" s="11" t="s">
        <v>79</v>
      </c>
      <c r="AW255" s="11" t="s">
        <v>30</v>
      </c>
      <c r="AX255" s="11" t="s">
        <v>72</v>
      </c>
      <c r="AY255" s="163" t="s">
        <v>136</v>
      </c>
    </row>
    <row r="256" spans="2:65" s="12" customFormat="1" ht="22.5" customHeight="1" x14ac:dyDescent="0.3">
      <c r="B256" s="164"/>
      <c r="C256" s="165"/>
      <c r="D256" s="165"/>
      <c r="E256" s="166" t="s">
        <v>3</v>
      </c>
      <c r="F256" s="262" t="s">
        <v>704</v>
      </c>
      <c r="G256" s="261"/>
      <c r="H256" s="261"/>
      <c r="I256" s="261"/>
      <c r="J256" s="165"/>
      <c r="K256" s="167">
        <v>0.504</v>
      </c>
      <c r="L256" s="165"/>
      <c r="M256" s="165"/>
      <c r="N256" s="165"/>
      <c r="O256" s="165"/>
      <c r="P256" s="165"/>
      <c r="Q256" s="165"/>
      <c r="R256" s="168"/>
      <c r="T256" s="169"/>
      <c r="U256" s="165"/>
      <c r="V256" s="165"/>
      <c r="W256" s="165"/>
      <c r="X256" s="165"/>
      <c r="Y256" s="165"/>
      <c r="Z256" s="165"/>
      <c r="AA256" s="170"/>
      <c r="AT256" s="171" t="s">
        <v>195</v>
      </c>
      <c r="AU256" s="171" t="s">
        <v>82</v>
      </c>
      <c r="AV256" s="12" t="s">
        <v>82</v>
      </c>
      <c r="AW256" s="12" t="s">
        <v>30</v>
      </c>
      <c r="AX256" s="12" t="s">
        <v>72</v>
      </c>
      <c r="AY256" s="171" t="s">
        <v>136</v>
      </c>
    </row>
    <row r="257" spans="2:65" s="13" customFormat="1" ht="22.5" customHeight="1" x14ac:dyDescent="0.3">
      <c r="B257" s="172"/>
      <c r="C257" s="173"/>
      <c r="D257" s="173"/>
      <c r="E257" s="174" t="s">
        <v>3</v>
      </c>
      <c r="F257" s="263" t="s">
        <v>197</v>
      </c>
      <c r="G257" s="264"/>
      <c r="H257" s="264"/>
      <c r="I257" s="264"/>
      <c r="J257" s="173"/>
      <c r="K257" s="175">
        <v>2.0910000000000002</v>
      </c>
      <c r="L257" s="173"/>
      <c r="M257" s="173"/>
      <c r="N257" s="173"/>
      <c r="O257" s="173"/>
      <c r="P257" s="173"/>
      <c r="Q257" s="173"/>
      <c r="R257" s="176"/>
      <c r="T257" s="177"/>
      <c r="U257" s="173"/>
      <c r="V257" s="173"/>
      <c r="W257" s="173"/>
      <c r="X257" s="173"/>
      <c r="Y257" s="173"/>
      <c r="Z257" s="173"/>
      <c r="AA257" s="178"/>
      <c r="AT257" s="179" t="s">
        <v>195</v>
      </c>
      <c r="AU257" s="179" t="s">
        <v>82</v>
      </c>
      <c r="AV257" s="13" t="s">
        <v>149</v>
      </c>
      <c r="AW257" s="13" t="s">
        <v>30</v>
      </c>
      <c r="AX257" s="13" t="s">
        <v>79</v>
      </c>
      <c r="AY257" s="179" t="s">
        <v>136</v>
      </c>
    </row>
    <row r="258" spans="2:65" s="1" customFormat="1" ht="31.5" customHeight="1" x14ac:dyDescent="0.3">
      <c r="B258" s="139"/>
      <c r="C258" s="140" t="s">
        <v>488</v>
      </c>
      <c r="D258" s="140" t="s">
        <v>137</v>
      </c>
      <c r="E258" s="141" t="s">
        <v>705</v>
      </c>
      <c r="F258" s="243" t="s">
        <v>706</v>
      </c>
      <c r="G258" s="244"/>
      <c r="H258" s="244"/>
      <c r="I258" s="244"/>
      <c r="J258" s="142" t="s">
        <v>192</v>
      </c>
      <c r="K258" s="143">
        <v>6.12</v>
      </c>
      <c r="L258" s="245">
        <v>0</v>
      </c>
      <c r="M258" s="244"/>
      <c r="N258" s="245">
        <f>ROUND(L258*K258,2)</f>
        <v>0</v>
      </c>
      <c r="O258" s="244"/>
      <c r="P258" s="244"/>
      <c r="Q258" s="244"/>
      <c r="R258" s="144"/>
      <c r="T258" s="145" t="s">
        <v>3</v>
      </c>
      <c r="U258" s="41" t="s">
        <v>37</v>
      </c>
      <c r="V258" s="146">
        <v>0.82099999999999995</v>
      </c>
      <c r="W258" s="146">
        <f>V258*K258</f>
        <v>5.0245199999999999</v>
      </c>
      <c r="X258" s="146">
        <v>6.3171399999999997E-3</v>
      </c>
      <c r="Y258" s="146">
        <f>X258*K258</f>
        <v>3.8660896799999997E-2</v>
      </c>
      <c r="Z258" s="146">
        <v>0</v>
      </c>
      <c r="AA258" s="147">
        <f>Z258*K258</f>
        <v>0</v>
      </c>
      <c r="AR258" s="18" t="s">
        <v>149</v>
      </c>
      <c r="AT258" s="18" t="s">
        <v>137</v>
      </c>
      <c r="AU258" s="18" t="s">
        <v>82</v>
      </c>
      <c r="AY258" s="18" t="s">
        <v>136</v>
      </c>
      <c r="BE258" s="148">
        <f>IF(U258="základní",N258,0)</f>
        <v>0</v>
      </c>
      <c r="BF258" s="148">
        <f>IF(U258="snížená",N258,0)</f>
        <v>0</v>
      </c>
      <c r="BG258" s="148">
        <f>IF(U258="zákl. přenesená",N258,0)</f>
        <v>0</v>
      </c>
      <c r="BH258" s="148">
        <f>IF(U258="sníž. přenesená",N258,0)</f>
        <v>0</v>
      </c>
      <c r="BI258" s="148">
        <f>IF(U258="nulová",N258,0)</f>
        <v>0</v>
      </c>
      <c r="BJ258" s="18" t="s">
        <v>79</v>
      </c>
      <c r="BK258" s="148">
        <f>ROUND(L258*K258,2)</f>
        <v>0</v>
      </c>
      <c r="BL258" s="18" t="s">
        <v>149</v>
      </c>
      <c r="BM258" s="18" t="s">
        <v>707</v>
      </c>
    </row>
    <row r="259" spans="2:65" s="11" customFormat="1" ht="22.5" customHeight="1" x14ac:dyDescent="0.3">
      <c r="B259" s="156"/>
      <c r="C259" s="157"/>
      <c r="D259" s="157"/>
      <c r="E259" s="158" t="s">
        <v>3</v>
      </c>
      <c r="F259" s="268" t="s">
        <v>563</v>
      </c>
      <c r="G259" s="269"/>
      <c r="H259" s="269"/>
      <c r="I259" s="269"/>
      <c r="J259" s="157"/>
      <c r="K259" s="159" t="s">
        <v>3</v>
      </c>
      <c r="L259" s="157"/>
      <c r="M259" s="157"/>
      <c r="N259" s="157"/>
      <c r="O259" s="157"/>
      <c r="P259" s="157"/>
      <c r="Q259" s="157"/>
      <c r="R259" s="160"/>
      <c r="T259" s="161"/>
      <c r="U259" s="157"/>
      <c r="V259" s="157"/>
      <c r="W259" s="157"/>
      <c r="X259" s="157"/>
      <c r="Y259" s="157"/>
      <c r="Z259" s="157"/>
      <c r="AA259" s="162"/>
      <c r="AT259" s="163" t="s">
        <v>195</v>
      </c>
      <c r="AU259" s="163" t="s">
        <v>82</v>
      </c>
      <c r="AV259" s="11" t="s">
        <v>79</v>
      </c>
      <c r="AW259" s="11" t="s">
        <v>30</v>
      </c>
      <c r="AX259" s="11" t="s">
        <v>72</v>
      </c>
      <c r="AY259" s="163" t="s">
        <v>136</v>
      </c>
    </row>
    <row r="260" spans="2:65" s="12" customFormat="1" ht="22.5" customHeight="1" x14ac:dyDescent="0.3">
      <c r="B260" s="164"/>
      <c r="C260" s="165"/>
      <c r="D260" s="165"/>
      <c r="E260" s="166" t="s">
        <v>3</v>
      </c>
      <c r="F260" s="262" t="s">
        <v>708</v>
      </c>
      <c r="G260" s="261"/>
      <c r="H260" s="261"/>
      <c r="I260" s="261"/>
      <c r="J260" s="165"/>
      <c r="K260" s="167">
        <v>2.76</v>
      </c>
      <c r="L260" s="165"/>
      <c r="M260" s="165"/>
      <c r="N260" s="165"/>
      <c r="O260" s="165"/>
      <c r="P260" s="165"/>
      <c r="Q260" s="165"/>
      <c r="R260" s="168"/>
      <c r="T260" s="169"/>
      <c r="U260" s="165"/>
      <c r="V260" s="165"/>
      <c r="W260" s="165"/>
      <c r="X260" s="165"/>
      <c r="Y260" s="165"/>
      <c r="Z260" s="165"/>
      <c r="AA260" s="170"/>
      <c r="AT260" s="171" t="s">
        <v>195</v>
      </c>
      <c r="AU260" s="171" t="s">
        <v>82</v>
      </c>
      <c r="AV260" s="12" t="s">
        <v>82</v>
      </c>
      <c r="AW260" s="12" t="s">
        <v>30</v>
      </c>
      <c r="AX260" s="12" t="s">
        <v>72</v>
      </c>
      <c r="AY260" s="171" t="s">
        <v>136</v>
      </c>
    </row>
    <row r="261" spans="2:65" s="11" customFormat="1" ht="22.5" customHeight="1" x14ac:dyDescent="0.3">
      <c r="B261" s="156"/>
      <c r="C261" s="157"/>
      <c r="D261" s="157"/>
      <c r="E261" s="158" t="s">
        <v>3</v>
      </c>
      <c r="F261" s="270" t="s">
        <v>703</v>
      </c>
      <c r="G261" s="269"/>
      <c r="H261" s="269"/>
      <c r="I261" s="269"/>
      <c r="J261" s="157"/>
      <c r="K261" s="159" t="s">
        <v>3</v>
      </c>
      <c r="L261" s="157"/>
      <c r="M261" s="157"/>
      <c r="N261" s="157"/>
      <c r="O261" s="157"/>
      <c r="P261" s="157"/>
      <c r="Q261" s="157"/>
      <c r="R261" s="160"/>
      <c r="T261" s="161"/>
      <c r="U261" s="157"/>
      <c r="V261" s="157"/>
      <c r="W261" s="157"/>
      <c r="X261" s="157"/>
      <c r="Y261" s="157"/>
      <c r="Z261" s="157"/>
      <c r="AA261" s="162"/>
      <c r="AT261" s="163" t="s">
        <v>195</v>
      </c>
      <c r="AU261" s="163" t="s">
        <v>82</v>
      </c>
      <c r="AV261" s="11" t="s">
        <v>79</v>
      </c>
      <c r="AW261" s="11" t="s">
        <v>30</v>
      </c>
      <c r="AX261" s="11" t="s">
        <v>72</v>
      </c>
      <c r="AY261" s="163" t="s">
        <v>136</v>
      </c>
    </row>
    <row r="262" spans="2:65" s="12" customFormat="1" ht="22.5" customHeight="1" x14ac:dyDescent="0.3">
      <c r="B262" s="164"/>
      <c r="C262" s="165"/>
      <c r="D262" s="165"/>
      <c r="E262" s="166" t="s">
        <v>3</v>
      </c>
      <c r="F262" s="262" t="s">
        <v>709</v>
      </c>
      <c r="G262" s="261"/>
      <c r="H262" s="261"/>
      <c r="I262" s="261"/>
      <c r="J262" s="165"/>
      <c r="K262" s="167">
        <v>3.36</v>
      </c>
      <c r="L262" s="165"/>
      <c r="M262" s="165"/>
      <c r="N262" s="165"/>
      <c r="O262" s="165"/>
      <c r="P262" s="165"/>
      <c r="Q262" s="165"/>
      <c r="R262" s="168"/>
      <c r="T262" s="169"/>
      <c r="U262" s="165"/>
      <c r="V262" s="165"/>
      <c r="W262" s="165"/>
      <c r="X262" s="165"/>
      <c r="Y262" s="165"/>
      <c r="Z262" s="165"/>
      <c r="AA262" s="170"/>
      <c r="AT262" s="171" t="s">
        <v>195</v>
      </c>
      <c r="AU262" s="171" t="s">
        <v>82</v>
      </c>
      <c r="AV262" s="12" t="s">
        <v>82</v>
      </c>
      <c r="AW262" s="12" t="s">
        <v>30</v>
      </c>
      <c r="AX262" s="12" t="s">
        <v>72</v>
      </c>
      <c r="AY262" s="171" t="s">
        <v>136</v>
      </c>
    </row>
    <row r="263" spans="2:65" s="13" customFormat="1" ht="22.5" customHeight="1" x14ac:dyDescent="0.3">
      <c r="B263" s="172"/>
      <c r="C263" s="173"/>
      <c r="D263" s="173"/>
      <c r="E263" s="174" t="s">
        <v>3</v>
      </c>
      <c r="F263" s="263" t="s">
        <v>197</v>
      </c>
      <c r="G263" s="264"/>
      <c r="H263" s="264"/>
      <c r="I263" s="264"/>
      <c r="J263" s="173"/>
      <c r="K263" s="175">
        <v>6.12</v>
      </c>
      <c r="L263" s="173"/>
      <c r="M263" s="173"/>
      <c r="N263" s="173"/>
      <c r="O263" s="173"/>
      <c r="P263" s="173"/>
      <c r="Q263" s="173"/>
      <c r="R263" s="176"/>
      <c r="T263" s="177"/>
      <c r="U263" s="173"/>
      <c r="V263" s="173"/>
      <c r="W263" s="173"/>
      <c r="X263" s="173"/>
      <c r="Y263" s="173"/>
      <c r="Z263" s="173"/>
      <c r="AA263" s="178"/>
      <c r="AT263" s="179" t="s">
        <v>195</v>
      </c>
      <c r="AU263" s="179" t="s">
        <v>82</v>
      </c>
      <c r="AV263" s="13" t="s">
        <v>149</v>
      </c>
      <c r="AW263" s="13" t="s">
        <v>30</v>
      </c>
      <c r="AX263" s="13" t="s">
        <v>79</v>
      </c>
      <c r="AY263" s="179" t="s">
        <v>136</v>
      </c>
    </row>
    <row r="264" spans="2:65" s="9" customFormat="1" ht="29.85" customHeight="1" x14ac:dyDescent="0.3">
      <c r="B264" s="129"/>
      <c r="C264" s="130"/>
      <c r="D264" s="155" t="s">
        <v>556</v>
      </c>
      <c r="E264" s="155"/>
      <c r="F264" s="155"/>
      <c r="G264" s="155"/>
      <c r="H264" s="155"/>
      <c r="I264" s="155"/>
      <c r="J264" s="155"/>
      <c r="K264" s="155"/>
      <c r="L264" s="155"/>
      <c r="M264" s="155"/>
      <c r="N264" s="266">
        <f>BK264</f>
        <v>0</v>
      </c>
      <c r="O264" s="267"/>
      <c r="P264" s="267"/>
      <c r="Q264" s="267"/>
      <c r="R264" s="132"/>
      <c r="T264" s="133"/>
      <c r="U264" s="130"/>
      <c r="V264" s="130"/>
      <c r="W264" s="134">
        <f>SUM(W265:W291)</f>
        <v>48.734218999999996</v>
      </c>
      <c r="X264" s="130"/>
      <c r="Y264" s="134">
        <f>SUM(Y265:Y291)</f>
        <v>3.3786690900000003</v>
      </c>
      <c r="Z264" s="130"/>
      <c r="AA264" s="135">
        <f>SUM(AA265:AA291)</f>
        <v>0</v>
      </c>
      <c r="AR264" s="136" t="s">
        <v>79</v>
      </c>
      <c r="AT264" s="137" t="s">
        <v>71</v>
      </c>
      <c r="AU264" s="137" t="s">
        <v>79</v>
      </c>
      <c r="AY264" s="136" t="s">
        <v>136</v>
      </c>
      <c r="BK264" s="138">
        <f>SUM(BK265:BK291)</f>
        <v>0</v>
      </c>
    </row>
    <row r="265" spans="2:65" s="1" customFormat="1" ht="31.5" customHeight="1" x14ac:dyDescent="0.3">
      <c r="B265" s="139"/>
      <c r="C265" s="140" t="s">
        <v>492</v>
      </c>
      <c r="D265" s="140" t="s">
        <v>137</v>
      </c>
      <c r="E265" s="141" t="s">
        <v>710</v>
      </c>
      <c r="F265" s="243" t="s">
        <v>711</v>
      </c>
      <c r="G265" s="244"/>
      <c r="H265" s="244"/>
      <c r="I265" s="244"/>
      <c r="J265" s="142" t="s">
        <v>216</v>
      </c>
      <c r="K265" s="143">
        <v>23</v>
      </c>
      <c r="L265" s="245">
        <v>0</v>
      </c>
      <c r="M265" s="244"/>
      <c r="N265" s="245">
        <f t="shared" ref="N265:N281" si="10">ROUND(L265*K265,2)</f>
        <v>0</v>
      </c>
      <c r="O265" s="244"/>
      <c r="P265" s="244"/>
      <c r="Q265" s="244"/>
      <c r="R265" s="144"/>
      <c r="T265" s="145" t="s">
        <v>3</v>
      </c>
      <c r="U265" s="41" t="s">
        <v>37</v>
      </c>
      <c r="V265" s="146">
        <v>0.29199999999999998</v>
      </c>
      <c r="W265" s="146">
        <f t="shared" ref="W265:W281" si="11">V265*K265</f>
        <v>6.7159999999999993</v>
      </c>
      <c r="X265" s="146">
        <v>2.73325E-3</v>
      </c>
      <c r="Y265" s="146">
        <f t="shared" ref="Y265:Y281" si="12">X265*K265</f>
        <v>6.2864749999999997E-2</v>
      </c>
      <c r="Z265" s="146">
        <v>0</v>
      </c>
      <c r="AA265" s="147">
        <f t="shared" ref="AA265:AA281" si="13">Z265*K265</f>
        <v>0</v>
      </c>
      <c r="AR265" s="18" t="s">
        <v>149</v>
      </c>
      <c r="AT265" s="18" t="s">
        <v>137</v>
      </c>
      <c r="AU265" s="18" t="s">
        <v>82</v>
      </c>
      <c r="AY265" s="18" t="s">
        <v>136</v>
      </c>
      <c r="BE265" s="148">
        <f t="shared" ref="BE265:BE281" si="14">IF(U265="základní",N265,0)</f>
        <v>0</v>
      </c>
      <c r="BF265" s="148">
        <f t="shared" ref="BF265:BF281" si="15">IF(U265="snížená",N265,0)</f>
        <v>0</v>
      </c>
      <c r="BG265" s="148">
        <f t="shared" ref="BG265:BG281" si="16">IF(U265="zákl. přenesená",N265,0)</f>
        <v>0</v>
      </c>
      <c r="BH265" s="148">
        <f t="shared" ref="BH265:BH281" si="17">IF(U265="sníž. přenesená",N265,0)</f>
        <v>0</v>
      </c>
      <c r="BI265" s="148">
        <f t="shared" ref="BI265:BI281" si="18">IF(U265="nulová",N265,0)</f>
        <v>0</v>
      </c>
      <c r="BJ265" s="18" t="s">
        <v>79</v>
      </c>
      <c r="BK265" s="148">
        <f t="shared" ref="BK265:BK281" si="19">ROUND(L265*K265,2)</f>
        <v>0</v>
      </c>
      <c r="BL265" s="18" t="s">
        <v>149</v>
      </c>
      <c r="BM265" s="18" t="s">
        <v>712</v>
      </c>
    </row>
    <row r="266" spans="2:65" s="1" customFormat="1" ht="31.5" customHeight="1" x14ac:dyDescent="0.3">
      <c r="B266" s="139"/>
      <c r="C266" s="140" t="s">
        <v>496</v>
      </c>
      <c r="D266" s="140" t="s">
        <v>137</v>
      </c>
      <c r="E266" s="141" t="s">
        <v>713</v>
      </c>
      <c r="F266" s="243" t="s">
        <v>714</v>
      </c>
      <c r="G266" s="244"/>
      <c r="H266" s="244"/>
      <c r="I266" s="244"/>
      <c r="J266" s="142" t="s">
        <v>255</v>
      </c>
      <c r="K266" s="143">
        <v>2</v>
      </c>
      <c r="L266" s="245">
        <v>0</v>
      </c>
      <c r="M266" s="244"/>
      <c r="N266" s="245">
        <f t="shared" si="10"/>
        <v>0</v>
      </c>
      <c r="O266" s="244"/>
      <c r="P266" s="244"/>
      <c r="Q266" s="244"/>
      <c r="R266" s="144"/>
      <c r="T266" s="145" t="s">
        <v>3</v>
      </c>
      <c r="U266" s="41" t="s">
        <v>37</v>
      </c>
      <c r="V266" s="146">
        <v>0.68300000000000005</v>
      </c>
      <c r="W266" s="146">
        <f t="shared" si="11"/>
        <v>1.3660000000000001</v>
      </c>
      <c r="X266" s="146">
        <v>3.7500000000000001E-6</v>
      </c>
      <c r="Y266" s="146">
        <f t="shared" si="12"/>
        <v>7.5000000000000002E-6</v>
      </c>
      <c r="Z266" s="146">
        <v>0</v>
      </c>
      <c r="AA266" s="147">
        <f t="shared" si="13"/>
        <v>0</v>
      </c>
      <c r="AR266" s="18" t="s">
        <v>149</v>
      </c>
      <c r="AT266" s="18" t="s">
        <v>137</v>
      </c>
      <c r="AU266" s="18" t="s">
        <v>82</v>
      </c>
      <c r="AY266" s="18" t="s">
        <v>136</v>
      </c>
      <c r="BE266" s="148">
        <f t="shared" si="14"/>
        <v>0</v>
      </c>
      <c r="BF266" s="148">
        <f t="shared" si="15"/>
        <v>0</v>
      </c>
      <c r="BG266" s="148">
        <f t="shared" si="16"/>
        <v>0</v>
      </c>
      <c r="BH266" s="148">
        <f t="shared" si="17"/>
        <v>0</v>
      </c>
      <c r="BI266" s="148">
        <f t="shared" si="18"/>
        <v>0</v>
      </c>
      <c r="BJ266" s="18" t="s">
        <v>79</v>
      </c>
      <c r="BK266" s="148">
        <f t="shared" si="19"/>
        <v>0</v>
      </c>
      <c r="BL266" s="18" t="s">
        <v>149</v>
      </c>
      <c r="BM266" s="18" t="s">
        <v>715</v>
      </c>
    </row>
    <row r="267" spans="2:65" s="1" customFormat="1" ht="22.5" customHeight="1" x14ac:dyDescent="0.3">
      <c r="B267" s="139"/>
      <c r="C267" s="188" t="s">
        <v>502</v>
      </c>
      <c r="D267" s="188" t="s">
        <v>365</v>
      </c>
      <c r="E267" s="189" t="s">
        <v>716</v>
      </c>
      <c r="F267" s="271" t="s">
        <v>717</v>
      </c>
      <c r="G267" s="272"/>
      <c r="H267" s="272"/>
      <c r="I267" s="272"/>
      <c r="J267" s="190" t="s">
        <v>255</v>
      </c>
      <c r="K267" s="191">
        <v>2</v>
      </c>
      <c r="L267" s="273">
        <v>0</v>
      </c>
      <c r="M267" s="272"/>
      <c r="N267" s="273">
        <f t="shared" si="10"/>
        <v>0</v>
      </c>
      <c r="O267" s="244"/>
      <c r="P267" s="244"/>
      <c r="Q267" s="244"/>
      <c r="R267" s="144"/>
      <c r="T267" s="145" t="s">
        <v>3</v>
      </c>
      <c r="U267" s="41" t="s">
        <v>37</v>
      </c>
      <c r="V267" s="146">
        <v>0</v>
      </c>
      <c r="W267" s="146">
        <f t="shared" si="11"/>
        <v>0</v>
      </c>
      <c r="X267" s="146">
        <v>8.8000000000000003E-4</v>
      </c>
      <c r="Y267" s="146">
        <f t="shared" si="12"/>
        <v>1.7600000000000001E-3</v>
      </c>
      <c r="Z267" s="146">
        <v>0</v>
      </c>
      <c r="AA267" s="147">
        <f t="shared" si="13"/>
        <v>0</v>
      </c>
      <c r="AR267" s="18" t="s">
        <v>164</v>
      </c>
      <c r="AT267" s="18" t="s">
        <v>365</v>
      </c>
      <c r="AU267" s="18" t="s">
        <v>82</v>
      </c>
      <c r="AY267" s="18" t="s">
        <v>136</v>
      </c>
      <c r="BE267" s="148">
        <f t="shared" si="14"/>
        <v>0</v>
      </c>
      <c r="BF267" s="148">
        <f t="shared" si="15"/>
        <v>0</v>
      </c>
      <c r="BG267" s="148">
        <f t="shared" si="16"/>
        <v>0</v>
      </c>
      <c r="BH267" s="148">
        <f t="shared" si="17"/>
        <v>0</v>
      </c>
      <c r="BI267" s="148">
        <f t="shared" si="18"/>
        <v>0</v>
      </c>
      <c r="BJ267" s="18" t="s">
        <v>79</v>
      </c>
      <c r="BK267" s="148">
        <f t="shared" si="19"/>
        <v>0</v>
      </c>
      <c r="BL267" s="18" t="s">
        <v>149</v>
      </c>
      <c r="BM267" s="18" t="s">
        <v>718</v>
      </c>
    </row>
    <row r="268" spans="2:65" s="1" customFormat="1" ht="31.5" customHeight="1" x14ac:dyDescent="0.3">
      <c r="B268" s="139"/>
      <c r="C268" s="140" t="s">
        <v>346</v>
      </c>
      <c r="D268" s="140" t="s">
        <v>137</v>
      </c>
      <c r="E268" s="141" t="s">
        <v>713</v>
      </c>
      <c r="F268" s="243" t="s">
        <v>714</v>
      </c>
      <c r="G268" s="244"/>
      <c r="H268" s="244"/>
      <c r="I268" s="244"/>
      <c r="J268" s="142" t="s">
        <v>255</v>
      </c>
      <c r="K268" s="143">
        <v>10</v>
      </c>
      <c r="L268" s="245">
        <v>0</v>
      </c>
      <c r="M268" s="244"/>
      <c r="N268" s="245">
        <f t="shared" si="10"/>
        <v>0</v>
      </c>
      <c r="O268" s="244"/>
      <c r="P268" s="244"/>
      <c r="Q268" s="244"/>
      <c r="R268" s="144"/>
      <c r="T268" s="145" t="s">
        <v>3</v>
      </c>
      <c r="U268" s="41" t="s">
        <v>37</v>
      </c>
      <c r="V268" s="146">
        <v>0.68300000000000005</v>
      </c>
      <c r="W268" s="146">
        <f t="shared" si="11"/>
        <v>6.83</v>
      </c>
      <c r="X268" s="146">
        <v>3.7500000000000001E-6</v>
      </c>
      <c r="Y268" s="146">
        <f t="shared" si="12"/>
        <v>3.7500000000000003E-5</v>
      </c>
      <c r="Z268" s="146">
        <v>0</v>
      </c>
      <c r="AA268" s="147">
        <f t="shared" si="13"/>
        <v>0</v>
      </c>
      <c r="AR268" s="18" t="s">
        <v>149</v>
      </c>
      <c r="AT268" s="18" t="s">
        <v>137</v>
      </c>
      <c r="AU268" s="18" t="s">
        <v>82</v>
      </c>
      <c r="AY268" s="18" t="s">
        <v>136</v>
      </c>
      <c r="BE268" s="148">
        <f t="shared" si="14"/>
        <v>0</v>
      </c>
      <c r="BF268" s="148">
        <f t="shared" si="15"/>
        <v>0</v>
      </c>
      <c r="BG268" s="148">
        <f t="shared" si="16"/>
        <v>0</v>
      </c>
      <c r="BH268" s="148">
        <f t="shared" si="17"/>
        <v>0</v>
      </c>
      <c r="BI268" s="148">
        <f t="shared" si="18"/>
        <v>0</v>
      </c>
      <c r="BJ268" s="18" t="s">
        <v>79</v>
      </c>
      <c r="BK268" s="148">
        <f t="shared" si="19"/>
        <v>0</v>
      </c>
      <c r="BL268" s="18" t="s">
        <v>149</v>
      </c>
      <c r="BM268" s="18" t="s">
        <v>719</v>
      </c>
    </row>
    <row r="269" spans="2:65" s="1" customFormat="1" ht="22.5" customHeight="1" x14ac:dyDescent="0.3">
      <c r="B269" s="139"/>
      <c r="C269" s="188" t="s">
        <v>720</v>
      </c>
      <c r="D269" s="188" t="s">
        <v>365</v>
      </c>
      <c r="E269" s="189" t="s">
        <v>721</v>
      </c>
      <c r="F269" s="271" t="s">
        <v>722</v>
      </c>
      <c r="G269" s="272"/>
      <c r="H269" s="272"/>
      <c r="I269" s="272"/>
      <c r="J269" s="190" t="s">
        <v>255</v>
      </c>
      <c r="K269" s="191">
        <v>10</v>
      </c>
      <c r="L269" s="273">
        <v>0</v>
      </c>
      <c r="M269" s="272"/>
      <c r="N269" s="273">
        <f t="shared" si="10"/>
        <v>0</v>
      </c>
      <c r="O269" s="244"/>
      <c r="P269" s="244"/>
      <c r="Q269" s="244"/>
      <c r="R269" s="144"/>
      <c r="T269" s="145" t="s">
        <v>3</v>
      </c>
      <c r="U269" s="41" t="s">
        <v>37</v>
      </c>
      <c r="V269" s="146">
        <v>0</v>
      </c>
      <c r="W269" s="146">
        <f t="shared" si="11"/>
        <v>0</v>
      </c>
      <c r="X269" s="146">
        <v>4.8000000000000001E-4</v>
      </c>
      <c r="Y269" s="146">
        <f t="shared" si="12"/>
        <v>4.8000000000000004E-3</v>
      </c>
      <c r="Z269" s="146">
        <v>0</v>
      </c>
      <c r="AA269" s="147">
        <f t="shared" si="13"/>
        <v>0</v>
      </c>
      <c r="AR269" s="18" t="s">
        <v>164</v>
      </c>
      <c r="AT269" s="18" t="s">
        <v>365</v>
      </c>
      <c r="AU269" s="18" t="s">
        <v>82</v>
      </c>
      <c r="AY269" s="18" t="s">
        <v>136</v>
      </c>
      <c r="BE269" s="148">
        <f t="shared" si="14"/>
        <v>0</v>
      </c>
      <c r="BF269" s="148">
        <f t="shared" si="15"/>
        <v>0</v>
      </c>
      <c r="BG269" s="148">
        <f t="shared" si="16"/>
        <v>0</v>
      </c>
      <c r="BH269" s="148">
        <f t="shared" si="17"/>
        <v>0</v>
      </c>
      <c r="BI269" s="148">
        <f t="shared" si="18"/>
        <v>0</v>
      </c>
      <c r="BJ269" s="18" t="s">
        <v>79</v>
      </c>
      <c r="BK269" s="148">
        <f t="shared" si="19"/>
        <v>0</v>
      </c>
      <c r="BL269" s="18" t="s">
        <v>149</v>
      </c>
      <c r="BM269" s="18" t="s">
        <v>723</v>
      </c>
    </row>
    <row r="270" spans="2:65" s="1" customFormat="1" ht="31.5" customHeight="1" x14ac:dyDescent="0.3">
      <c r="B270" s="139"/>
      <c r="C270" s="140" t="s">
        <v>724</v>
      </c>
      <c r="D270" s="140" t="s">
        <v>137</v>
      </c>
      <c r="E270" s="141" t="s">
        <v>725</v>
      </c>
      <c r="F270" s="243" t="s">
        <v>726</v>
      </c>
      <c r="G270" s="244"/>
      <c r="H270" s="244"/>
      <c r="I270" s="244"/>
      <c r="J270" s="142" t="s">
        <v>255</v>
      </c>
      <c r="K270" s="143">
        <v>7</v>
      </c>
      <c r="L270" s="245">
        <v>0</v>
      </c>
      <c r="M270" s="244"/>
      <c r="N270" s="245">
        <f t="shared" si="10"/>
        <v>0</v>
      </c>
      <c r="O270" s="244"/>
      <c r="P270" s="244"/>
      <c r="Q270" s="244"/>
      <c r="R270" s="144"/>
      <c r="T270" s="145" t="s">
        <v>3</v>
      </c>
      <c r="U270" s="41" t="s">
        <v>37</v>
      </c>
      <c r="V270" s="146">
        <v>0.16700000000000001</v>
      </c>
      <c r="W270" s="146">
        <f t="shared" si="11"/>
        <v>1.169</v>
      </c>
      <c r="X270" s="146">
        <v>0</v>
      </c>
      <c r="Y270" s="146">
        <f t="shared" si="12"/>
        <v>0</v>
      </c>
      <c r="Z270" s="146">
        <v>0</v>
      </c>
      <c r="AA270" s="147">
        <f t="shared" si="13"/>
        <v>0</v>
      </c>
      <c r="AR270" s="18" t="s">
        <v>149</v>
      </c>
      <c r="AT270" s="18" t="s">
        <v>137</v>
      </c>
      <c r="AU270" s="18" t="s">
        <v>82</v>
      </c>
      <c r="AY270" s="18" t="s">
        <v>136</v>
      </c>
      <c r="BE270" s="148">
        <f t="shared" si="14"/>
        <v>0</v>
      </c>
      <c r="BF270" s="148">
        <f t="shared" si="15"/>
        <v>0</v>
      </c>
      <c r="BG270" s="148">
        <f t="shared" si="16"/>
        <v>0</v>
      </c>
      <c r="BH270" s="148">
        <f t="shared" si="17"/>
        <v>0</v>
      </c>
      <c r="BI270" s="148">
        <f t="shared" si="18"/>
        <v>0</v>
      </c>
      <c r="BJ270" s="18" t="s">
        <v>79</v>
      </c>
      <c r="BK270" s="148">
        <f t="shared" si="19"/>
        <v>0</v>
      </c>
      <c r="BL270" s="18" t="s">
        <v>149</v>
      </c>
      <c r="BM270" s="18" t="s">
        <v>727</v>
      </c>
    </row>
    <row r="271" spans="2:65" s="1" customFormat="1" ht="22.5" customHeight="1" x14ac:dyDescent="0.3">
      <c r="B271" s="139"/>
      <c r="C271" s="140" t="s">
        <v>728</v>
      </c>
      <c r="D271" s="140" t="s">
        <v>137</v>
      </c>
      <c r="E271" s="141" t="s">
        <v>729</v>
      </c>
      <c r="F271" s="243" t="s">
        <v>730</v>
      </c>
      <c r="G271" s="244"/>
      <c r="H271" s="244"/>
      <c r="I271" s="244"/>
      <c r="J271" s="142" t="s">
        <v>255</v>
      </c>
      <c r="K271" s="143">
        <v>7</v>
      </c>
      <c r="L271" s="245">
        <v>0</v>
      </c>
      <c r="M271" s="244"/>
      <c r="N271" s="245">
        <f t="shared" si="10"/>
        <v>0</v>
      </c>
      <c r="O271" s="244"/>
      <c r="P271" s="244"/>
      <c r="Q271" s="244"/>
      <c r="R271" s="144"/>
      <c r="T271" s="145" t="s">
        <v>3</v>
      </c>
      <c r="U271" s="41" t="s">
        <v>37</v>
      </c>
      <c r="V271" s="146">
        <v>4.1980000000000004</v>
      </c>
      <c r="W271" s="146">
        <f t="shared" si="11"/>
        <v>29.386000000000003</v>
      </c>
      <c r="X271" s="146">
        <v>0.34089999999999998</v>
      </c>
      <c r="Y271" s="146">
        <f t="shared" si="12"/>
        <v>2.3862999999999999</v>
      </c>
      <c r="Z271" s="146">
        <v>0</v>
      </c>
      <c r="AA271" s="147">
        <f t="shared" si="13"/>
        <v>0</v>
      </c>
      <c r="AR271" s="18" t="s">
        <v>149</v>
      </c>
      <c r="AT271" s="18" t="s">
        <v>137</v>
      </c>
      <c r="AU271" s="18" t="s">
        <v>82</v>
      </c>
      <c r="AY271" s="18" t="s">
        <v>136</v>
      </c>
      <c r="BE271" s="148">
        <f t="shared" si="14"/>
        <v>0</v>
      </c>
      <c r="BF271" s="148">
        <f t="shared" si="15"/>
        <v>0</v>
      </c>
      <c r="BG271" s="148">
        <f t="shared" si="16"/>
        <v>0</v>
      </c>
      <c r="BH271" s="148">
        <f t="shared" si="17"/>
        <v>0</v>
      </c>
      <c r="BI271" s="148">
        <f t="shared" si="18"/>
        <v>0</v>
      </c>
      <c r="BJ271" s="18" t="s">
        <v>79</v>
      </c>
      <c r="BK271" s="148">
        <f t="shared" si="19"/>
        <v>0</v>
      </c>
      <c r="BL271" s="18" t="s">
        <v>149</v>
      </c>
      <c r="BM271" s="18" t="s">
        <v>731</v>
      </c>
    </row>
    <row r="272" spans="2:65" s="1" customFormat="1" ht="22.5" customHeight="1" x14ac:dyDescent="0.3">
      <c r="B272" s="139"/>
      <c r="C272" s="188" t="s">
        <v>732</v>
      </c>
      <c r="D272" s="188" t="s">
        <v>365</v>
      </c>
      <c r="E272" s="189" t="s">
        <v>733</v>
      </c>
      <c r="F272" s="271" t="s">
        <v>734</v>
      </c>
      <c r="G272" s="272"/>
      <c r="H272" s="272"/>
      <c r="I272" s="272"/>
      <c r="J272" s="190" t="s">
        <v>255</v>
      </c>
      <c r="K272" s="191">
        <v>7</v>
      </c>
      <c r="L272" s="273">
        <v>0</v>
      </c>
      <c r="M272" s="272"/>
      <c r="N272" s="273">
        <f t="shared" si="10"/>
        <v>0</v>
      </c>
      <c r="O272" s="244"/>
      <c r="P272" s="244"/>
      <c r="Q272" s="244"/>
      <c r="R272" s="144"/>
      <c r="T272" s="145" t="s">
        <v>3</v>
      </c>
      <c r="U272" s="41" t="s">
        <v>37</v>
      </c>
      <c r="V272" s="146">
        <v>0</v>
      </c>
      <c r="W272" s="146">
        <f t="shared" si="11"/>
        <v>0</v>
      </c>
      <c r="X272" s="146">
        <v>3.0200000000000001E-3</v>
      </c>
      <c r="Y272" s="146">
        <f t="shared" si="12"/>
        <v>2.1139999999999999E-2</v>
      </c>
      <c r="Z272" s="146">
        <v>0</v>
      </c>
      <c r="AA272" s="147">
        <f t="shared" si="13"/>
        <v>0</v>
      </c>
      <c r="AR272" s="18" t="s">
        <v>164</v>
      </c>
      <c r="AT272" s="18" t="s">
        <v>365</v>
      </c>
      <c r="AU272" s="18" t="s">
        <v>82</v>
      </c>
      <c r="AY272" s="18" t="s">
        <v>136</v>
      </c>
      <c r="BE272" s="148">
        <f t="shared" si="14"/>
        <v>0</v>
      </c>
      <c r="BF272" s="148">
        <f t="shared" si="15"/>
        <v>0</v>
      </c>
      <c r="BG272" s="148">
        <f t="shared" si="16"/>
        <v>0</v>
      </c>
      <c r="BH272" s="148">
        <f t="shared" si="17"/>
        <v>0</v>
      </c>
      <c r="BI272" s="148">
        <f t="shared" si="18"/>
        <v>0</v>
      </c>
      <c r="BJ272" s="18" t="s">
        <v>79</v>
      </c>
      <c r="BK272" s="148">
        <f t="shared" si="19"/>
        <v>0</v>
      </c>
      <c r="BL272" s="18" t="s">
        <v>149</v>
      </c>
      <c r="BM272" s="18" t="s">
        <v>735</v>
      </c>
    </row>
    <row r="273" spans="2:65" s="1" customFormat="1" ht="31.5" customHeight="1" x14ac:dyDescent="0.3">
      <c r="B273" s="139"/>
      <c r="C273" s="188" t="s">
        <v>736</v>
      </c>
      <c r="D273" s="188" t="s">
        <v>365</v>
      </c>
      <c r="E273" s="189" t="s">
        <v>737</v>
      </c>
      <c r="F273" s="271" t="s">
        <v>738</v>
      </c>
      <c r="G273" s="272"/>
      <c r="H273" s="272"/>
      <c r="I273" s="272"/>
      <c r="J273" s="190" t="s">
        <v>255</v>
      </c>
      <c r="K273" s="191">
        <v>7</v>
      </c>
      <c r="L273" s="273">
        <v>0</v>
      </c>
      <c r="M273" s="272"/>
      <c r="N273" s="273">
        <f t="shared" si="10"/>
        <v>0</v>
      </c>
      <c r="O273" s="244"/>
      <c r="P273" s="244"/>
      <c r="Q273" s="244"/>
      <c r="R273" s="144"/>
      <c r="T273" s="145" t="s">
        <v>3</v>
      </c>
      <c r="U273" s="41" t="s">
        <v>37</v>
      </c>
      <c r="V273" s="146">
        <v>0</v>
      </c>
      <c r="W273" s="146">
        <f t="shared" si="11"/>
        <v>0</v>
      </c>
      <c r="X273" s="146">
        <v>1.018E-2</v>
      </c>
      <c r="Y273" s="146">
        <f t="shared" si="12"/>
        <v>7.1260000000000004E-2</v>
      </c>
      <c r="Z273" s="146">
        <v>0</v>
      </c>
      <c r="AA273" s="147">
        <f t="shared" si="13"/>
        <v>0</v>
      </c>
      <c r="AR273" s="18" t="s">
        <v>164</v>
      </c>
      <c r="AT273" s="18" t="s">
        <v>365</v>
      </c>
      <c r="AU273" s="18" t="s">
        <v>82</v>
      </c>
      <c r="AY273" s="18" t="s">
        <v>136</v>
      </c>
      <c r="BE273" s="148">
        <f t="shared" si="14"/>
        <v>0</v>
      </c>
      <c r="BF273" s="148">
        <f t="shared" si="15"/>
        <v>0</v>
      </c>
      <c r="BG273" s="148">
        <f t="shared" si="16"/>
        <v>0</v>
      </c>
      <c r="BH273" s="148">
        <f t="shared" si="17"/>
        <v>0</v>
      </c>
      <c r="BI273" s="148">
        <f t="shared" si="18"/>
        <v>0</v>
      </c>
      <c r="BJ273" s="18" t="s">
        <v>79</v>
      </c>
      <c r="BK273" s="148">
        <f t="shared" si="19"/>
        <v>0</v>
      </c>
      <c r="BL273" s="18" t="s">
        <v>149</v>
      </c>
      <c r="BM273" s="18" t="s">
        <v>739</v>
      </c>
    </row>
    <row r="274" spans="2:65" s="1" customFormat="1" ht="22.5" customHeight="1" x14ac:dyDescent="0.3">
      <c r="B274" s="139"/>
      <c r="C274" s="188" t="s">
        <v>740</v>
      </c>
      <c r="D274" s="188" t="s">
        <v>365</v>
      </c>
      <c r="E274" s="189" t="s">
        <v>741</v>
      </c>
      <c r="F274" s="271" t="s">
        <v>742</v>
      </c>
      <c r="G274" s="272"/>
      <c r="H274" s="272"/>
      <c r="I274" s="272"/>
      <c r="J274" s="190" t="s">
        <v>255</v>
      </c>
      <c r="K274" s="191">
        <v>7</v>
      </c>
      <c r="L274" s="273">
        <v>0</v>
      </c>
      <c r="M274" s="272"/>
      <c r="N274" s="273">
        <f t="shared" si="10"/>
        <v>0</v>
      </c>
      <c r="O274" s="244"/>
      <c r="P274" s="244"/>
      <c r="Q274" s="244"/>
      <c r="R274" s="144"/>
      <c r="T274" s="145" t="s">
        <v>3</v>
      </c>
      <c r="U274" s="41" t="s">
        <v>37</v>
      </c>
      <c r="V274" s="146">
        <v>0</v>
      </c>
      <c r="W274" s="146">
        <f t="shared" si="11"/>
        <v>0</v>
      </c>
      <c r="X274" s="146">
        <v>2.9999999999999997E-4</v>
      </c>
      <c r="Y274" s="146">
        <f t="shared" si="12"/>
        <v>2.0999999999999999E-3</v>
      </c>
      <c r="Z274" s="146">
        <v>0</v>
      </c>
      <c r="AA274" s="147">
        <f t="shared" si="13"/>
        <v>0</v>
      </c>
      <c r="AR274" s="18" t="s">
        <v>164</v>
      </c>
      <c r="AT274" s="18" t="s">
        <v>365</v>
      </c>
      <c r="AU274" s="18" t="s">
        <v>82</v>
      </c>
      <c r="AY274" s="18" t="s">
        <v>136</v>
      </c>
      <c r="BE274" s="148">
        <f t="shared" si="14"/>
        <v>0</v>
      </c>
      <c r="BF274" s="148">
        <f t="shared" si="15"/>
        <v>0</v>
      </c>
      <c r="BG274" s="148">
        <f t="shared" si="16"/>
        <v>0</v>
      </c>
      <c r="BH274" s="148">
        <f t="shared" si="17"/>
        <v>0</v>
      </c>
      <c r="BI274" s="148">
        <f t="shared" si="18"/>
        <v>0</v>
      </c>
      <c r="BJ274" s="18" t="s">
        <v>79</v>
      </c>
      <c r="BK274" s="148">
        <f t="shared" si="19"/>
        <v>0</v>
      </c>
      <c r="BL274" s="18" t="s">
        <v>149</v>
      </c>
      <c r="BM274" s="18" t="s">
        <v>743</v>
      </c>
    </row>
    <row r="275" spans="2:65" s="1" customFormat="1" ht="22.5" customHeight="1" x14ac:dyDescent="0.3">
      <c r="B275" s="139"/>
      <c r="C275" s="188" t="s">
        <v>744</v>
      </c>
      <c r="D275" s="188" t="s">
        <v>365</v>
      </c>
      <c r="E275" s="189" t="s">
        <v>745</v>
      </c>
      <c r="F275" s="271" t="s">
        <v>746</v>
      </c>
      <c r="G275" s="272"/>
      <c r="H275" s="272"/>
      <c r="I275" s="272"/>
      <c r="J275" s="190" t="s">
        <v>255</v>
      </c>
      <c r="K275" s="191">
        <v>19</v>
      </c>
      <c r="L275" s="273">
        <v>0</v>
      </c>
      <c r="M275" s="272"/>
      <c r="N275" s="273">
        <f t="shared" si="10"/>
        <v>0</v>
      </c>
      <c r="O275" s="244"/>
      <c r="P275" s="244"/>
      <c r="Q275" s="244"/>
      <c r="R275" s="144"/>
      <c r="T275" s="145" t="s">
        <v>3</v>
      </c>
      <c r="U275" s="41" t="s">
        <v>37</v>
      </c>
      <c r="V275" s="146">
        <v>0</v>
      </c>
      <c r="W275" s="146">
        <f t="shared" si="11"/>
        <v>0</v>
      </c>
      <c r="X275" s="146">
        <v>1.3999999999999999E-4</v>
      </c>
      <c r="Y275" s="146">
        <f t="shared" si="12"/>
        <v>2.6599999999999996E-3</v>
      </c>
      <c r="Z275" s="146">
        <v>0</v>
      </c>
      <c r="AA275" s="147">
        <f t="shared" si="13"/>
        <v>0</v>
      </c>
      <c r="AR275" s="18" t="s">
        <v>164</v>
      </c>
      <c r="AT275" s="18" t="s">
        <v>365</v>
      </c>
      <c r="AU275" s="18" t="s">
        <v>82</v>
      </c>
      <c r="AY275" s="18" t="s">
        <v>136</v>
      </c>
      <c r="BE275" s="148">
        <f t="shared" si="14"/>
        <v>0</v>
      </c>
      <c r="BF275" s="148">
        <f t="shared" si="15"/>
        <v>0</v>
      </c>
      <c r="BG275" s="148">
        <f t="shared" si="16"/>
        <v>0</v>
      </c>
      <c r="BH275" s="148">
        <f t="shared" si="17"/>
        <v>0</v>
      </c>
      <c r="BI275" s="148">
        <f t="shared" si="18"/>
        <v>0</v>
      </c>
      <c r="BJ275" s="18" t="s">
        <v>79</v>
      </c>
      <c r="BK275" s="148">
        <f t="shared" si="19"/>
        <v>0</v>
      </c>
      <c r="BL275" s="18" t="s">
        <v>149</v>
      </c>
      <c r="BM275" s="18" t="s">
        <v>747</v>
      </c>
    </row>
    <row r="276" spans="2:65" s="1" customFormat="1" ht="22.5" customHeight="1" x14ac:dyDescent="0.3">
      <c r="B276" s="139"/>
      <c r="C276" s="188" t="s">
        <v>748</v>
      </c>
      <c r="D276" s="188" t="s">
        <v>365</v>
      </c>
      <c r="E276" s="189" t="s">
        <v>749</v>
      </c>
      <c r="F276" s="271" t="s">
        <v>750</v>
      </c>
      <c r="G276" s="272"/>
      <c r="H276" s="272"/>
      <c r="I276" s="272"/>
      <c r="J276" s="190" t="s">
        <v>255</v>
      </c>
      <c r="K276" s="191">
        <v>2</v>
      </c>
      <c r="L276" s="273">
        <v>0</v>
      </c>
      <c r="M276" s="272"/>
      <c r="N276" s="273">
        <f t="shared" si="10"/>
        <v>0</v>
      </c>
      <c r="O276" s="244"/>
      <c r="P276" s="244"/>
      <c r="Q276" s="244"/>
      <c r="R276" s="144"/>
      <c r="T276" s="145" t="s">
        <v>3</v>
      </c>
      <c r="U276" s="41" t="s">
        <v>37</v>
      </c>
      <c r="V276" s="146">
        <v>0</v>
      </c>
      <c r="W276" s="146">
        <f t="shared" si="11"/>
        <v>0</v>
      </c>
      <c r="X276" s="146">
        <v>2E-3</v>
      </c>
      <c r="Y276" s="146">
        <f t="shared" si="12"/>
        <v>4.0000000000000001E-3</v>
      </c>
      <c r="Z276" s="146">
        <v>0</v>
      </c>
      <c r="AA276" s="147">
        <f t="shared" si="13"/>
        <v>0</v>
      </c>
      <c r="AR276" s="18" t="s">
        <v>164</v>
      </c>
      <c r="AT276" s="18" t="s">
        <v>365</v>
      </c>
      <c r="AU276" s="18" t="s">
        <v>82</v>
      </c>
      <c r="AY276" s="18" t="s">
        <v>136</v>
      </c>
      <c r="BE276" s="148">
        <f t="shared" si="14"/>
        <v>0</v>
      </c>
      <c r="BF276" s="148">
        <f t="shared" si="15"/>
        <v>0</v>
      </c>
      <c r="BG276" s="148">
        <f t="shared" si="16"/>
        <v>0</v>
      </c>
      <c r="BH276" s="148">
        <f t="shared" si="17"/>
        <v>0</v>
      </c>
      <c r="BI276" s="148">
        <f t="shared" si="18"/>
        <v>0</v>
      </c>
      <c r="BJ276" s="18" t="s">
        <v>79</v>
      </c>
      <c r="BK276" s="148">
        <f t="shared" si="19"/>
        <v>0</v>
      </c>
      <c r="BL276" s="18" t="s">
        <v>149</v>
      </c>
      <c r="BM276" s="18" t="s">
        <v>751</v>
      </c>
    </row>
    <row r="277" spans="2:65" s="1" customFormat="1" ht="22.5" customHeight="1" x14ac:dyDescent="0.3">
      <c r="B277" s="139"/>
      <c r="C277" s="188" t="s">
        <v>752</v>
      </c>
      <c r="D277" s="188" t="s">
        <v>365</v>
      </c>
      <c r="E277" s="189" t="s">
        <v>753</v>
      </c>
      <c r="F277" s="271" t="s">
        <v>754</v>
      </c>
      <c r="G277" s="272"/>
      <c r="H277" s="272"/>
      <c r="I277" s="272"/>
      <c r="J277" s="190" t="s">
        <v>255</v>
      </c>
      <c r="K277" s="191">
        <v>1</v>
      </c>
      <c r="L277" s="273">
        <v>0</v>
      </c>
      <c r="M277" s="272"/>
      <c r="N277" s="273">
        <f t="shared" si="10"/>
        <v>0</v>
      </c>
      <c r="O277" s="244"/>
      <c r="P277" s="244"/>
      <c r="Q277" s="244"/>
      <c r="R277" s="144"/>
      <c r="T277" s="145" t="s">
        <v>3</v>
      </c>
      <c r="U277" s="41" t="s">
        <v>37</v>
      </c>
      <c r="V277" s="146">
        <v>0</v>
      </c>
      <c r="W277" s="146">
        <f t="shared" si="11"/>
        <v>0</v>
      </c>
      <c r="X277" s="146">
        <v>6.7000000000000002E-4</v>
      </c>
      <c r="Y277" s="146">
        <f t="shared" si="12"/>
        <v>6.7000000000000002E-4</v>
      </c>
      <c r="Z277" s="146">
        <v>0</v>
      </c>
      <c r="AA277" s="147">
        <f t="shared" si="13"/>
        <v>0</v>
      </c>
      <c r="AR277" s="18" t="s">
        <v>164</v>
      </c>
      <c r="AT277" s="18" t="s">
        <v>365</v>
      </c>
      <c r="AU277" s="18" t="s">
        <v>82</v>
      </c>
      <c r="AY277" s="18" t="s">
        <v>136</v>
      </c>
      <c r="BE277" s="148">
        <f t="shared" si="14"/>
        <v>0</v>
      </c>
      <c r="BF277" s="148">
        <f t="shared" si="15"/>
        <v>0</v>
      </c>
      <c r="BG277" s="148">
        <f t="shared" si="16"/>
        <v>0</v>
      </c>
      <c r="BH277" s="148">
        <f t="shared" si="17"/>
        <v>0</v>
      </c>
      <c r="BI277" s="148">
        <f t="shared" si="18"/>
        <v>0</v>
      </c>
      <c r="BJ277" s="18" t="s">
        <v>79</v>
      </c>
      <c r="BK277" s="148">
        <f t="shared" si="19"/>
        <v>0</v>
      </c>
      <c r="BL277" s="18" t="s">
        <v>149</v>
      </c>
      <c r="BM277" s="18" t="s">
        <v>755</v>
      </c>
    </row>
    <row r="278" spans="2:65" s="1" customFormat="1" ht="22.5" customHeight="1" x14ac:dyDescent="0.3">
      <c r="B278" s="139"/>
      <c r="C278" s="188" t="s">
        <v>756</v>
      </c>
      <c r="D278" s="188" t="s">
        <v>365</v>
      </c>
      <c r="E278" s="189" t="s">
        <v>757</v>
      </c>
      <c r="F278" s="271" t="s">
        <v>758</v>
      </c>
      <c r="G278" s="272"/>
      <c r="H278" s="272"/>
      <c r="I278" s="272"/>
      <c r="J278" s="190" t="s">
        <v>255</v>
      </c>
      <c r="K278" s="191">
        <v>1</v>
      </c>
      <c r="L278" s="273">
        <v>0</v>
      </c>
      <c r="M278" s="272"/>
      <c r="N278" s="273">
        <f t="shared" si="10"/>
        <v>0</v>
      </c>
      <c r="O278" s="244"/>
      <c r="P278" s="244"/>
      <c r="Q278" s="244"/>
      <c r="R278" s="144"/>
      <c r="T278" s="145" t="s">
        <v>3</v>
      </c>
      <c r="U278" s="41" t="s">
        <v>37</v>
      </c>
      <c r="V278" s="146">
        <v>0</v>
      </c>
      <c r="W278" s="146">
        <f t="shared" si="11"/>
        <v>0</v>
      </c>
      <c r="X278" s="146">
        <v>1.1000000000000001E-3</v>
      </c>
      <c r="Y278" s="146">
        <f t="shared" si="12"/>
        <v>1.1000000000000001E-3</v>
      </c>
      <c r="Z278" s="146">
        <v>0</v>
      </c>
      <c r="AA278" s="147">
        <f t="shared" si="13"/>
        <v>0</v>
      </c>
      <c r="AR278" s="18" t="s">
        <v>164</v>
      </c>
      <c r="AT278" s="18" t="s">
        <v>365</v>
      </c>
      <c r="AU278" s="18" t="s">
        <v>82</v>
      </c>
      <c r="AY278" s="18" t="s">
        <v>136</v>
      </c>
      <c r="BE278" s="148">
        <f t="shared" si="14"/>
        <v>0</v>
      </c>
      <c r="BF278" s="148">
        <f t="shared" si="15"/>
        <v>0</v>
      </c>
      <c r="BG278" s="148">
        <f t="shared" si="16"/>
        <v>0</v>
      </c>
      <c r="BH278" s="148">
        <f t="shared" si="17"/>
        <v>0</v>
      </c>
      <c r="BI278" s="148">
        <f t="shared" si="18"/>
        <v>0</v>
      </c>
      <c r="BJ278" s="18" t="s">
        <v>79</v>
      </c>
      <c r="BK278" s="148">
        <f t="shared" si="19"/>
        <v>0</v>
      </c>
      <c r="BL278" s="18" t="s">
        <v>149</v>
      </c>
      <c r="BM278" s="18" t="s">
        <v>759</v>
      </c>
    </row>
    <row r="279" spans="2:65" s="1" customFormat="1" ht="31.5" customHeight="1" x14ac:dyDescent="0.3">
      <c r="B279" s="139"/>
      <c r="C279" s="188" t="s">
        <v>760</v>
      </c>
      <c r="D279" s="188" t="s">
        <v>365</v>
      </c>
      <c r="E279" s="189" t="s">
        <v>761</v>
      </c>
      <c r="F279" s="271" t="s">
        <v>762</v>
      </c>
      <c r="G279" s="272"/>
      <c r="H279" s="272"/>
      <c r="I279" s="272"/>
      <c r="J279" s="190" t="s">
        <v>255</v>
      </c>
      <c r="K279" s="191">
        <v>7</v>
      </c>
      <c r="L279" s="273">
        <v>0</v>
      </c>
      <c r="M279" s="272"/>
      <c r="N279" s="273">
        <f t="shared" si="10"/>
        <v>0</v>
      </c>
      <c r="O279" s="244"/>
      <c r="P279" s="244"/>
      <c r="Q279" s="244"/>
      <c r="R279" s="144"/>
      <c r="T279" s="145" t="s">
        <v>3</v>
      </c>
      <c r="U279" s="41" t="s">
        <v>37</v>
      </c>
      <c r="V279" s="146">
        <v>0</v>
      </c>
      <c r="W279" s="146">
        <f t="shared" si="11"/>
        <v>0</v>
      </c>
      <c r="X279" s="146">
        <v>3.3700000000000002E-3</v>
      </c>
      <c r="Y279" s="146">
        <f t="shared" si="12"/>
        <v>2.359E-2</v>
      </c>
      <c r="Z279" s="146">
        <v>0</v>
      </c>
      <c r="AA279" s="147">
        <f t="shared" si="13"/>
        <v>0</v>
      </c>
      <c r="AR279" s="18" t="s">
        <v>164</v>
      </c>
      <c r="AT279" s="18" t="s">
        <v>365</v>
      </c>
      <c r="AU279" s="18" t="s">
        <v>82</v>
      </c>
      <c r="AY279" s="18" t="s">
        <v>136</v>
      </c>
      <c r="BE279" s="148">
        <f t="shared" si="14"/>
        <v>0</v>
      </c>
      <c r="BF279" s="148">
        <f t="shared" si="15"/>
        <v>0</v>
      </c>
      <c r="BG279" s="148">
        <f t="shared" si="16"/>
        <v>0</v>
      </c>
      <c r="BH279" s="148">
        <f t="shared" si="17"/>
        <v>0</v>
      </c>
      <c r="BI279" s="148">
        <f t="shared" si="18"/>
        <v>0</v>
      </c>
      <c r="BJ279" s="18" t="s">
        <v>79</v>
      </c>
      <c r="BK279" s="148">
        <f t="shared" si="19"/>
        <v>0</v>
      </c>
      <c r="BL279" s="18" t="s">
        <v>149</v>
      </c>
      <c r="BM279" s="18" t="s">
        <v>763</v>
      </c>
    </row>
    <row r="280" spans="2:65" s="1" customFormat="1" ht="31.5" customHeight="1" x14ac:dyDescent="0.3">
      <c r="B280" s="139"/>
      <c r="C280" s="188" t="s">
        <v>764</v>
      </c>
      <c r="D280" s="188" t="s">
        <v>365</v>
      </c>
      <c r="E280" s="189" t="s">
        <v>765</v>
      </c>
      <c r="F280" s="271" t="s">
        <v>766</v>
      </c>
      <c r="G280" s="272"/>
      <c r="H280" s="272"/>
      <c r="I280" s="272"/>
      <c r="J280" s="190" t="s">
        <v>255</v>
      </c>
      <c r="K280" s="191">
        <v>7</v>
      </c>
      <c r="L280" s="273">
        <v>0</v>
      </c>
      <c r="M280" s="272"/>
      <c r="N280" s="273">
        <f t="shared" si="10"/>
        <v>0</v>
      </c>
      <c r="O280" s="244"/>
      <c r="P280" s="244"/>
      <c r="Q280" s="244"/>
      <c r="R280" s="144"/>
      <c r="T280" s="145" t="s">
        <v>3</v>
      </c>
      <c r="U280" s="41" t="s">
        <v>37</v>
      </c>
      <c r="V280" s="146">
        <v>0</v>
      </c>
      <c r="W280" s="146">
        <f t="shared" si="11"/>
        <v>0</v>
      </c>
      <c r="X280" s="146">
        <v>2.3E-2</v>
      </c>
      <c r="Y280" s="146">
        <f t="shared" si="12"/>
        <v>0.161</v>
      </c>
      <c r="Z280" s="146">
        <v>0</v>
      </c>
      <c r="AA280" s="147">
        <f t="shared" si="13"/>
        <v>0</v>
      </c>
      <c r="AR280" s="18" t="s">
        <v>164</v>
      </c>
      <c r="AT280" s="18" t="s">
        <v>365</v>
      </c>
      <c r="AU280" s="18" t="s">
        <v>82</v>
      </c>
      <c r="AY280" s="18" t="s">
        <v>136</v>
      </c>
      <c r="BE280" s="148">
        <f t="shared" si="14"/>
        <v>0</v>
      </c>
      <c r="BF280" s="148">
        <f t="shared" si="15"/>
        <v>0</v>
      </c>
      <c r="BG280" s="148">
        <f t="shared" si="16"/>
        <v>0</v>
      </c>
      <c r="BH280" s="148">
        <f t="shared" si="17"/>
        <v>0</v>
      </c>
      <c r="BI280" s="148">
        <f t="shared" si="18"/>
        <v>0</v>
      </c>
      <c r="BJ280" s="18" t="s">
        <v>79</v>
      </c>
      <c r="BK280" s="148">
        <f t="shared" si="19"/>
        <v>0</v>
      </c>
      <c r="BL280" s="18" t="s">
        <v>149</v>
      </c>
      <c r="BM280" s="18" t="s">
        <v>767</v>
      </c>
    </row>
    <row r="281" spans="2:65" s="1" customFormat="1" ht="31.5" customHeight="1" x14ac:dyDescent="0.3">
      <c r="B281" s="139"/>
      <c r="C281" s="140" t="s">
        <v>768</v>
      </c>
      <c r="D281" s="140" t="s">
        <v>137</v>
      </c>
      <c r="E281" s="141" t="s">
        <v>769</v>
      </c>
      <c r="F281" s="243" t="s">
        <v>770</v>
      </c>
      <c r="G281" s="244"/>
      <c r="H281" s="244"/>
      <c r="I281" s="244"/>
      <c r="J281" s="142" t="s">
        <v>255</v>
      </c>
      <c r="K281" s="143">
        <v>2</v>
      </c>
      <c r="L281" s="245">
        <v>0</v>
      </c>
      <c r="M281" s="244"/>
      <c r="N281" s="245">
        <f t="shared" si="10"/>
        <v>0</v>
      </c>
      <c r="O281" s="244"/>
      <c r="P281" s="244"/>
      <c r="Q281" s="244"/>
      <c r="R281" s="144"/>
      <c r="T281" s="145" t="s">
        <v>3</v>
      </c>
      <c r="U281" s="41" t="s">
        <v>37</v>
      </c>
      <c r="V281" s="146">
        <v>1.3140000000000001</v>
      </c>
      <c r="W281" s="146">
        <f t="shared" si="11"/>
        <v>2.6280000000000001</v>
      </c>
      <c r="X281" s="146">
        <v>7.0200000000000002E-3</v>
      </c>
      <c r="Y281" s="146">
        <f t="shared" si="12"/>
        <v>1.404E-2</v>
      </c>
      <c r="Z281" s="146">
        <v>0</v>
      </c>
      <c r="AA281" s="147">
        <f t="shared" si="13"/>
        <v>0</v>
      </c>
      <c r="AR281" s="18" t="s">
        <v>149</v>
      </c>
      <c r="AT281" s="18" t="s">
        <v>137</v>
      </c>
      <c r="AU281" s="18" t="s">
        <v>82</v>
      </c>
      <c r="AY281" s="18" t="s">
        <v>136</v>
      </c>
      <c r="BE281" s="148">
        <f t="shared" si="14"/>
        <v>0</v>
      </c>
      <c r="BF281" s="148">
        <f t="shared" si="15"/>
        <v>0</v>
      </c>
      <c r="BG281" s="148">
        <f t="shared" si="16"/>
        <v>0</v>
      </c>
      <c r="BH281" s="148">
        <f t="shared" si="17"/>
        <v>0</v>
      </c>
      <c r="BI281" s="148">
        <f t="shared" si="18"/>
        <v>0</v>
      </c>
      <c r="BJ281" s="18" t="s">
        <v>79</v>
      </c>
      <c r="BK281" s="148">
        <f t="shared" si="19"/>
        <v>0</v>
      </c>
      <c r="BL281" s="18" t="s">
        <v>149</v>
      </c>
      <c r="BM281" s="18" t="s">
        <v>771</v>
      </c>
    </row>
    <row r="282" spans="2:65" s="11" customFormat="1" ht="22.5" customHeight="1" x14ac:dyDescent="0.3">
      <c r="B282" s="156"/>
      <c r="C282" s="157"/>
      <c r="D282" s="157"/>
      <c r="E282" s="158" t="s">
        <v>3</v>
      </c>
      <c r="F282" s="268" t="s">
        <v>563</v>
      </c>
      <c r="G282" s="269"/>
      <c r="H282" s="269"/>
      <c r="I282" s="269"/>
      <c r="J282" s="157"/>
      <c r="K282" s="159" t="s">
        <v>3</v>
      </c>
      <c r="L282" s="157"/>
      <c r="M282" s="157"/>
      <c r="N282" s="157"/>
      <c r="O282" s="157"/>
      <c r="P282" s="157"/>
      <c r="Q282" s="157"/>
      <c r="R282" s="160"/>
      <c r="T282" s="161"/>
      <c r="U282" s="157"/>
      <c r="V282" s="157"/>
      <c r="W282" s="157"/>
      <c r="X282" s="157"/>
      <c r="Y282" s="157"/>
      <c r="Z282" s="157"/>
      <c r="AA282" s="162"/>
      <c r="AT282" s="163" t="s">
        <v>195</v>
      </c>
      <c r="AU282" s="163" t="s">
        <v>82</v>
      </c>
      <c r="AV282" s="11" t="s">
        <v>79</v>
      </c>
      <c r="AW282" s="11" t="s">
        <v>30</v>
      </c>
      <c r="AX282" s="11" t="s">
        <v>72</v>
      </c>
      <c r="AY282" s="163" t="s">
        <v>136</v>
      </c>
    </row>
    <row r="283" spans="2:65" s="12" customFormat="1" ht="22.5" customHeight="1" x14ac:dyDescent="0.3">
      <c r="B283" s="164"/>
      <c r="C283" s="165"/>
      <c r="D283" s="165"/>
      <c r="E283" s="166" t="s">
        <v>3</v>
      </c>
      <c r="F283" s="262" t="s">
        <v>82</v>
      </c>
      <c r="G283" s="261"/>
      <c r="H283" s="261"/>
      <c r="I283" s="261"/>
      <c r="J283" s="165"/>
      <c r="K283" s="167">
        <v>2</v>
      </c>
      <c r="L283" s="165"/>
      <c r="M283" s="165"/>
      <c r="N283" s="165"/>
      <c r="O283" s="165"/>
      <c r="P283" s="165"/>
      <c r="Q283" s="165"/>
      <c r="R283" s="168"/>
      <c r="T283" s="169"/>
      <c r="U283" s="165"/>
      <c r="V283" s="165"/>
      <c r="W283" s="165"/>
      <c r="X283" s="165"/>
      <c r="Y283" s="165"/>
      <c r="Z283" s="165"/>
      <c r="AA283" s="170"/>
      <c r="AT283" s="171" t="s">
        <v>195</v>
      </c>
      <c r="AU283" s="171" t="s">
        <v>82</v>
      </c>
      <c r="AV283" s="12" t="s">
        <v>82</v>
      </c>
      <c r="AW283" s="12" t="s">
        <v>30</v>
      </c>
      <c r="AX283" s="12" t="s">
        <v>72</v>
      </c>
      <c r="AY283" s="171" t="s">
        <v>136</v>
      </c>
    </row>
    <row r="284" spans="2:65" s="13" customFormat="1" ht="22.5" customHeight="1" x14ac:dyDescent="0.3">
      <c r="B284" s="172"/>
      <c r="C284" s="173"/>
      <c r="D284" s="173"/>
      <c r="E284" s="174" t="s">
        <v>3</v>
      </c>
      <c r="F284" s="263" t="s">
        <v>197</v>
      </c>
      <c r="G284" s="264"/>
      <c r="H284" s="264"/>
      <c r="I284" s="264"/>
      <c r="J284" s="173"/>
      <c r="K284" s="175">
        <v>2</v>
      </c>
      <c r="L284" s="173"/>
      <c r="M284" s="173"/>
      <c r="N284" s="173"/>
      <c r="O284" s="173"/>
      <c r="P284" s="173"/>
      <c r="Q284" s="173"/>
      <c r="R284" s="176"/>
      <c r="T284" s="177"/>
      <c r="U284" s="173"/>
      <c r="V284" s="173"/>
      <c r="W284" s="173"/>
      <c r="X284" s="173"/>
      <c r="Y284" s="173"/>
      <c r="Z284" s="173"/>
      <c r="AA284" s="178"/>
      <c r="AT284" s="179" t="s">
        <v>195</v>
      </c>
      <c r="AU284" s="179" t="s">
        <v>82</v>
      </c>
      <c r="AV284" s="13" t="s">
        <v>149</v>
      </c>
      <c r="AW284" s="13" t="s">
        <v>30</v>
      </c>
      <c r="AX284" s="13" t="s">
        <v>79</v>
      </c>
      <c r="AY284" s="179" t="s">
        <v>136</v>
      </c>
    </row>
    <row r="285" spans="2:65" s="1" customFormat="1" ht="22.5" customHeight="1" x14ac:dyDescent="0.3">
      <c r="B285" s="139"/>
      <c r="C285" s="188" t="s">
        <v>772</v>
      </c>
      <c r="D285" s="188" t="s">
        <v>365</v>
      </c>
      <c r="E285" s="189" t="s">
        <v>773</v>
      </c>
      <c r="F285" s="271" t="s">
        <v>774</v>
      </c>
      <c r="G285" s="272"/>
      <c r="H285" s="272"/>
      <c r="I285" s="272"/>
      <c r="J285" s="190" t="s">
        <v>255</v>
      </c>
      <c r="K285" s="191">
        <v>2</v>
      </c>
      <c r="L285" s="273">
        <v>0</v>
      </c>
      <c r="M285" s="272"/>
      <c r="N285" s="273">
        <f>ROUND(L285*K285,2)</f>
        <v>0</v>
      </c>
      <c r="O285" s="244"/>
      <c r="P285" s="244"/>
      <c r="Q285" s="244"/>
      <c r="R285" s="144"/>
      <c r="T285" s="145" t="s">
        <v>3</v>
      </c>
      <c r="U285" s="41" t="s">
        <v>37</v>
      </c>
      <c r="V285" s="146">
        <v>0</v>
      </c>
      <c r="W285" s="146">
        <f>V285*K285</f>
        <v>0</v>
      </c>
      <c r="X285" s="146">
        <v>0.19600000000000001</v>
      </c>
      <c r="Y285" s="146">
        <f>X285*K285</f>
        <v>0.39200000000000002</v>
      </c>
      <c r="Z285" s="146">
        <v>0</v>
      </c>
      <c r="AA285" s="147">
        <f>Z285*K285</f>
        <v>0</v>
      </c>
      <c r="AR285" s="18" t="s">
        <v>164</v>
      </c>
      <c r="AT285" s="18" t="s">
        <v>365</v>
      </c>
      <c r="AU285" s="18" t="s">
        <v>82</v>
      </c>
      <c r="AY285" s="18" t="s">
        <v>136</v>
      </c>
      <c r="BE285" s="148">
        <f>IF(U285="základní",N285,0)</f>
        <v>0</v>
      </c>
      <c r="BF285" s="148">
        <f>IF(U285="snížená",N285,0)</f>
        <v>0</v>
      </c>
      <c r="BG285" s="148">
        <f>IF(U285="zákl. přenesená",N285,0)</f>
        <v>0</v>
      </c>
      <c r="BH285" s="148">
        <f>IF(U285="sníž. přenesená",N285,0)</f>
        <v>0</v>
      </c>
      <c r="BI285" s="148">
        <f>IF(U285="nulová",N285,0)</f>
        <v>0</v>
      </c>
      <c r="BJ285" s="18" t="s">
        <v>79</v>
      </c>
      <c r="BK285" s="148">
        <f>ROUND(L285*K285,2)</f>
        <v>0</v>
      </c>
      <c r="BL285" s="18" t="s">
        <v>149</v>
      </c>
      <c r="BM285" s="18" t="s">
        <v>775</v>
      </c>
    </row>
    <row r="286" spans="2:65" s="1" customFormat="1" ht="31.5" customHeight="1" x14ac:dyDescent="0.3">
      <c r="B286" s="139"/>
      <c r="C286" s="140" t="s">
        <v>776</v>
      </c>
      <c r="D286" s="140" t="s">
        <v>137</v>
      </c>
      <c r="E286" s="141" t="s">
        <v>777</v>
      </c>
      <c r="F286" s="243" t="s">
        <v>778</v>
      </c>
      <c r="G286" s="244"/>
      <c r="H286" s="244"/>
      <c r="I286" s="244"/>
      <c r="J286" s="142" t="s">
        <v>231</v>
      </c>
      <c r="K286" s="143">
        <v>0.10100000000000001</v>
      </c>
      <c r="L286" s="245">
        <v>0</v>
      </c>
      <c r="M286" s="244"/>
      <c r="N286" s="245">
        <f>ROUND(L286*K286,2)</f>
        <v>0</v>
      </c>
      <c r="O286" s="244"/>
      <c r="P286" s="244"/>
      <c r="Q286" s="244"/>
      <c r="R286" s="144"/>
      <c r="T286" s="145" t="s">
        <v>3</v>
      </c>
      <c r="U286" s="41" t="s">
        <v>37</v>
      </c>
      <c r="V286" s="146">
        <v>1.319</v>
      </c>
      <c r="W286" s="146">
        <f>V286*K286</f>
        <v>0.133219</v>
      </c>
      <c r="X286" s="146">
        <v>2.2563399999999998</v>
      </c>
      <c r="Y286" s="146">
        <f>X286*K286</f>
        <v>0.22789034</v>
      </c>
      <c r="Z286" s="146">
        <v>0</v>
      </c>
      <c r="AA286" s="147">
        <f>Z286*K286</f>
        <v>0</v>
      </c>
      <c r="AR286" s="18" t="s">
        <v>149</v>
      </c>
      <c r="AT286" s="18" t="s">
        <v>137</v>
      </c>
      <c r="AU286" s="18" t="s">
        <v>82</v>
      </c>
      <c r="AY286" s="18" t="s">
        <v>136</v>
      </c>
      <c r="BE286" s="148">
        <f>IF(U286="základní",N286,0)</f>
        <v>0</v>
      </c>
      <c r="BF286" s="148">
        <f>IF(U286="snížená",N286,0)</f>
        <v>0</v>
      </c>
      <c r="BG286" s="148">
        <f>IF(U286="zákl. přenesená",N286,0)</f>
        <v>0</v>
      </c>
      <c r="BH286" s="148">
        <f>IF(U286="sníž. přenesená",N286,0)</f>
        <v>0</v>
      </c>
      <c r="BI286" s="148">
        <f>IF(U286="nulová",N286,0)</f>
        <v>0</v>
      </c>
      <c r="BJ286" s="18" t="s">
        <v>79</v>
      </c>
      <c r="BK286" s="148">
        <f>ROUND(L286*K286,2)</f>
        <v>0</v>
      </c>
      <c r="BL286" s="18" t="s">
        <v>149</v>
      </c>
      <c r="BM286" s="18" t="s">
        <v>779</v>
      </c>
    </row>
    <row r="287" spans="2:65" s="11" customFormat="1" ht="22.5" customHeight="1" x14ac:dyDescent="0.3">
      <c r="B287" s="156"/>
      <c r="C287" s="157"/>
      <c r="D287" s="157"/>
      <c r="E287" s="158" t="s">
        <v>3</v>
      </c>
      <c r="F287" s="268" t="s">
        <v>780</v>
      </c>
      <c r="G287" s="269"/>
      <c r="H287" s="269"/>
      <c r="I287" s="269"/>
      <c r="J287" s="157"/>
      <c r="K287" s="159" t="s">
        <v>3</v>
      </c>
      <c r="L287" s="157"/>
      <c r="M287" s="157"/>
      <c r="N287" s="157"/>
      <c r="O287" s="157"/>
      <c r="P287" s="157"/>
      <c r="Q287" s="157"/>
      <c r="R287" s="160"/>
      <c r="T287" s="161"/>
      <c r="U287" s="157"/>
      <c r="V287" s="157"/>
      <c r="W287" s="157"/>
      <c r="X287" s="157"/>
      <c r="Y287" s="157"/>
      <c r="Z287" s="157"/>
      <c r="AA287" s="162"/>
      <c r="AT287" s="163" t="s">
        <v>195</v>
      </c>
      <c r="AU287" s="163" t="s">
        <v>82</v>
      </c>
      <c r="AV287" s="11" t="s">
        <v>79</v>
      </c>
      <c r="AW287" s="11" t="s">
        <v>30</v>
      </c>
      <c r="AX287" s="11" t="s">
        <v>72</v>
      </c>
      <c r="AY287" s="163" t="s">
        <v>136</v>
      </c>
    </row>
    <row r="288" spans="2:65" s="12" customFormat="1" ht="22.5" customHeight="1" x14ac:dyDescent="0.3">
      <c r="B288" s="164"/>
      <c r="C288" s="165"/>
      <c r="D288" s="165"/>
      <c r="E288" s="166" t="s">
        <v>3</v>
      </c>
      <c r="F288" s="262" t="s">
        <v>781</v>
      </c>
      <c r="G288" s="261"/>
      <c r="H288" s="261"/>
      <c r="I288" s="261"/>
      <c r="J288" s="165"/>
      <c r="K288" s="167">
        <v>0.14099999999999999</v>
      </c>
      <c r="L288" s="165"/>
      <c r="M288" s="165"/>
      <c r="N288" s="165"/>
      <c r="O288" s="165"/>
      <c r="P288" s="165"/>
      <c r="Q288" s="165"/>
      <c r="R288" s="168"/>
      <c r="T288" s="169"/>
      <c r="U288" s="165"/>
      <c r="V288" s="165"/>
      <c r="W288" s="165"/>
      <c r="X288" s="165"/>
      <c r="Y288" s="165"/>
      <c r="Z288" s="165"/>
      <c r="AA288" s="170"/>
      <c r="AT288" s="171" t="s">
        <v>195</v>
      </c>
      <c r="AU288" s="171" t="s">
        <v>82</v>
      </c>
      <c r="AV288" s="12" t="s">
        <v>82</v>
      </c>
      <c r="AW288" s="12" t="s">
        <v>30</v>
      </c>
      <c r="AX288" s="12" t="s">
        <v>72</v>
      </c>
      <c r="AY288" s="171" t="s">
        <v>136</v>
      </c>
    </row>
    <row r="289" spans="2:65" s="12" customFormat="1" ht="22.5" customHeight="1" x14ac:dyDescent="0.3">
      <c r="B289" s="164"/>
      <c r="C289" s="165"/>
      <c r="D289" s="165"/>
      <c r="E289" s="166" t="s">
        <v>3</v>
      </c>
      <c r="F289" s="262" t="s">
        <v>782</v>
      </c>
      <c r="G289" s="261"/>
      <c r="H289" s="261"/>
      <c r="I289" s="261"/>
      <c r="J289" s="165"/>
      <c r="K289" s="167">
        <v>-0.04</v>
      </c>
      <c r="L289" s="165"/>
      <c r="M289" s="165"/>
      <c r="N289" s="165"/>
      <c r="O289" s="165"/>
      <c r="P289" s="165"/>
      <c r="Q289" s="165"/>
      <c r="R289" s="168"/>
      <c r="T289" s="169"/>
      <c r="U289" s="165"/>
      <c r="V289" s="165"/>
      <c r="W289" s="165"/>
      <c r="X289" s="165"/>
      <c r="Y289" s="165"/>
      <c r="Z289" s="165"/>
      <c r="AA289" s="170"/>
      <c r="AT289" s="171" t="s">
        <v>195</v>
      </c>
      <c r="AU289" s="171" t="s">
        <v>82</v>
      </c>
      <c r="AV289" s="12" t="s">
        <v>82</v>
      </c>
      <c r="AW289" s="12" t="s">
        <v>30</v>
      </c>
      <c r="AX289" s="12" t="s">
        <v>72</v>
      </c>
      <c r="AY289" s="171" t="s">
        <v>136</v>
      </c>
    </row>
    <row r="290" spans="2:65" s="13" customFormat="1" ht="22.5" customHeight="1" x14ac:dyDescent="0.3">
      <c r="B290" s="172"/>
      <c r="C290" s="173"/>
      <c r="D290" s="173"/>
      <c r="E290" s="174" t="s">
        <v>3</v>
      </c>
      <c r="F290" s="263" t="s">
        <v>197</v>
      </c>
      <c r="G290" s="264"/>
      <c r="H290" s="264"/>
      <c r="I290" s="264"/>
      <c r="J290" s="173"/>
      <c r="K290" s="175">
        <v>0.10100000000000001</v>
      </c>
      <c r="L290" s="173"/>
      <c r="M290" s="173"/>
      <c r="N290" s="173"/>
      <c r="O290" s="173"/>
      <c r="P290" s="173"/>
      <c r="Q290" s="173"/>
      <c r="R290" s="176"/>
      <c r="T290" s="177"/>
      <c r="U290" s="173"/>
      <c r="V290" s="173"/>
      <c r="W290" s="173"/>
      <c r="X290" s="173"/>
      <c r="Y290" s="173"/>
      <c r="Z290" s="173"/>
      <c r="AA290" s="178"/>
      <c r="AT290" s="179" t="s">
        <v>195</v>
      </c>
      <c r="AU290" s="179" t="s">
        <v>82</v>
      </c>
      <c r="AV290" s="13" t="s">
        <v>149</v>
      </c>
      <c r="AW290" s="13" t="s">
        <v>30</v>
      </c>
      <c r="AX290" s="13" t="s">
        <v>79</v>
      </c>
      <c r="AY290" s="179" t="s">
        <v>136</v>
      </c>
    </row>
    <row r="291" spans="2:65" s="1" customFormat="1" ht="31.5" customHeight="1" x14ac:dyDescent="0.3">
      <c r="B291" s="139"/>
      <c r="C291" s="140" t="s">
        <v>783</v>
      </c>
      <c r="D291" s="140" t="s">
        <v>137</v>
      </c>
      <c r="E291" s="141" t="s">
        <v>784</v>
      </c>
      <c r="F291" s="243" t="s">
        <v>785</v>
      </c>
      <c r="G291" s="244"/>
      <c r="H291" s="244"/>
      <c r="I291" s="244"/>
      <c r="J291" s="142" t="s">
        <v>216</v>
      </c>
      <c r="K291" s="143">
        <v>23</v>
      </c>
      <c r="L291" s="245">
        <v>0</v>
      </c>
      <c r="M291" s="244"/>
      <c r="N291" s="245">
        <f>ROUND(L291*K291,2)</f>
        <v>0</v>
      </c>
      <c r="O291" s="244"/>
      <c r="P291" s="244"/>
      <c r="Q291" s="244"/>
      <c r="R291" s="144"/>
      <c r="T291" s="145" t="s">
        <v>3</v>
      </c>
      <c r="U291" s="41" t="s">
        <v>37</v>
      </c>
      <c r="V291" s="146">
        <v>2.1999999999999999E-2</v>
      </c>
      <c r="W291" s="146">
        <f>V291*K291</f>
        <v>0.50600000000000001</v>
      </c>
      <c r="X291" s="146">
        <v>6.3E-5</v>
      </c>
      <c r="Y291" s="146">
        <f>X291*K291</f>
        <v>1.449E-3</v>
      </c>
      <c r="Z291" s="146">
        <v>0</v>
      </c>
      <c r="AA291" s="147">
        <f>Z291*K291</f>
        <v>0</v>
      </c>
      <c r="AR291" s="18" t="s">
        <v>149</v>
      </c>
      <c r="AT291" s="18" t="s">
        <v>137</v>
      </c>
      <c r="AU291" s="18" t="s">
        <v>82</v>
      </c>
      <c r="AY291" s="18" t="s">
        <v>136</v>
      </c>
      <c r="BE291" s="148">
        <f>IF(U291="základní",N291,0)</f>
        <v>0</v>
      </c>
      <c r="BF291" s="148">
        <f>IF(U291="snížená",N291,0)</f>
        <v>0</v>
      </c>
      <c r="BG291" s="148">
        <f>IF(U291="zákl. přenesená",N291,0)</f>
        <v>0</v>
      </c>
      <c r="BH291" s="148">
        <f>IF(U291="sníž. přenesená",N291,0)</f>
        <v>0</v>
      </c>
      <c r="BI291" s="148">
        <f>IF(U291="nulová",N291,0)</f>
        <v>0</v>
      </c>
      <c r="BJ291" s="18" t="s">
        <v>79</v>
      </c>
      <c r="BK291" s="148">
        <f>ROUND(L291*K291,2)</f>
        <v>0</v>
      </c>
      <c r="BL291" s="18" t="s">
        <v>149</v>
      </c>
      <c r="BM291" s="18" t="s">
        <v>786</v>
      </c>
    </row>
    <row r="292" spans="2:65" s="9" customFormat="1" ht="29.85" customHeight="1" x14ac:dyDescent="0.3">
      <c r="B292" s="129"/>
      <c r="C292" s="130"/>
      <c r="D292" s="155" t="s">
        <v>284</v>
      </c>
      <c r="E292" s="155"/>
      <c r="F292" s="155"/>
      <c r="G292" s="155"/>
      <c r="H292" s="155"/>
      <c r="I292" s="155"/>
      <c r="J292" s="155"/>
      <c r="K292" s="155"/>
      <c r="L292" s="155"/>
      <c r="M292" s="155"/>
      <c r="N292" s="274">
        <f>BK292</f>
        <v>0</v>
      </c>
      <c r="O292" s="275"/>
      <c r="P292" s="275"/>
      <c r="Q292" s="275"/>
      <c r="R292" s="132"/>
      <c r="T292" s="133"/>
      <c r="U292" s="130"/>
      <c r="V292" s="130"/>
      <c r="W292" s="134">
        <f>W293</f>
        <v>258.97039999999998</v>
      </c>
      <c r="X292" s="130"/>
      <c r="Y292" s="134">
        <f>Y293</f>
        <v>0</v>
      </c>
      <c r="Z292" s="130"/>
      <c r="AA292" s="135">
        <f>AA293</f>
        <v>0</v>
      </c>
      <c r="AR292" s="136" t="s">
        <v>79</v>
      </c>
      <c r="AT292" s="137" t="s">
        <v>71</v>
      </c>
      <c r="AU292" s="137" t="s">
        <v>79</v>
      </c>
      <c r="AY292" s="136" t="s">
        <v>136</v>
      </c>
      <c r="BK292" s="138">
        <f>BK293</f>
        <v>0</v>
      </c>
    </row>
    <row r="293" spans="2:65" s="1" customFormat="1" ht="31.5" customHeight="1" x14ac:dyDescent="0.3">
      <c r="B293" s="139"/>
      <c r="C293" s="140" t="s">
        <v>787</v>
      </c>
      <c r="D293" s="140" t="s">
        <v>137</v>
      </c>
      <c r="E293" s="141" t="s">
        <v>788</v>
      </c>
      <c r="F293" s="243" t="s">
        <v>789</v>
      </c>
      <c r="G293" s="244"/>
      <c r="H293" s="244"/>
      <c r="I293" s="244"/>
      <c r="J293" s="142" t="s">
        <v>262</v>
      </c>
      <c r="K293" s="143">
        <v>174.98</v>
      </c>
      <c r="L293" s="245">
        <v>0</v>
      </c>
      <c r="M293" s="244"/>
      <c r="N293" s="245">
        <f>ROUND(L293*K293,2)</f>
        <v>0</v>
      </c>
      <c r="O293" s="244"/>
      <c r="P293" s="244"/>
      <c r="Q293" s="244"/>
      <c r="R293" s="144"/>
      <c r="T293" s="145" t="s">
        <v>3</v>
      </c>
      <c r="U293" s="41" t="s">
        <v>37</v>
      </c>
      <c r="V293" s="146">
        <v>1.48</v>
      </c>
      <c r="W293" s="146">
        <f>V293*K293</f>
        <v>258.97039999999998</v>
      </c>
      <c r="X293" s="146">
        <v>0</v>
      </c>
      <c r="Y293" s="146">
        <f>X293*K293</f>
        <v>0</v>
      </c>
      <c r="Z293" s="146">
        <v>0</v>
      </c>
      <c r="AA293" s="147">
        <f>Z293*K293</f>
        <v>0</v>
      </c>
      <c r="AR293" s="18" t="s">
        <v>149</v>
      </c>
      <c r="AT293" s="18" t="s">
        <v>137</v>
      </c>
      <c r="AU293" s="18" t="s">
        <v>82</v>
      </c>
      <c r="AY293" s="18" t="s">
        <v>136</v>
      </c>
      <c r="BE293" s="148">
        <f>IF(U293="základní",N293,0)</f>
        <v>0</v>
      </c>
      <c r="BF293" s="148">
        <f>IF(U293="snížená",N293,0)</f>
        <v>0</v>
      </c>
      <c r="BG293" s="148">
        <f>IF(U293="zákl. přenesená",N293,0)</f>
        <v>0</v>
      </c>
      <c r="BH293" s="148">
        <f>IF(U293="sníž. přenesená",N293,0)</f>
        <v>0</v>
      </c>
      <c r="BI293" s="148">
        <f>IF(U293="nulová",N293,0)</f>
        <v>0</v>
      </c>
      <c r="BJ293" s="18" t="s">
        <v>79</v>
      </c>
      <c r="BK293" s="148">
        <f>ROUND(L293*K293,2)</f>
        <v>0</v>
      </c>
      <c r="BL293" s="18" t="s">
        <v>149</v>
      </c>
      <c r="BM293" s="18" t="s">
        <v>790</v>
      </c>
    </row>
    <row r="294" spans="2:65" s="9" customFormat="1" ht="37.35" customHeight="1" x14ac:dyDescent="0.35">
      <c r="B294" s="129"/>
      <c r="C294" s="130"/>
      <c r="D294" s="131" t="s">
        <v>557</v>
      </c>
      <c r="E294" s="131"/>
      <c r="F294" s="131"/>
      <c r="G294" s="131"/>
      <c r="H294" s="131"/>
      <c r="I294" s="131"/>
      <c r="J294" s="131"/>
      <c r="K294" s="131"/>
      <c r="L294" s="131"/>
      <c r="M294" s="131"/>
      <c r="N294" s="276">
        <f>BK294</f>
        <v>0</v>
      </c>
      <c r="O294" s="277"/>
      <c r="P294" s="277"/>
      <c r="Q294" s="277"/>
      <c r="R294" s="132"/>
      <c r="T294" s="133"/>
      <c r="U294" s="130"/>
      <c r="V294" s="130"/>
      <c r="W294" s="134">
        <f>W295</f>
        <v>32.964362999999999</v>
      </c>
      <c r="X294" s="130"/>
      <c r="Y294" s="134">
        <f>Y295</f>
        <v>0.14941527499999999</v>
      </c>
      <c r="Z294" s="130"/>
      <c r="AA294" s="135">
        <f>AA295</f>
        <v>0</v>
      </c>
      <c r="AR294" s="136" t="s">
        <v>82</v>
      </c>
      <c r="AT294" s="137" t="s">
        <v>71</v>
      </c>
      <c r="AU294" s="137" t="s">
        <v>72</v>
      </c>
      <c r="AY294" s="136" t="s">
        <v>136</v>
      </c>
      <c r="BK294" s="138">
        <f>BK295</f>
        <v>0</v>
      </c>
    </row>
    <row r="295" spans="2:65" s="9" customFormat="1" ht="19.899999999999999" customHeight="1" x14ac:dyDescent="0.3">
      <c r="B295" s="129"/>
      <c r="C295" s="130"/>
      <c r="D295" s="155" t="s">
        <v>558</v>
      </c>
      <c r="E295" s="155"/>
      <c r="F295" s="155"/>
      <c r="G295" s="155"/>
      <c r="H295" s="155"/>
      <c r="I295" s="155"/>
      <c r="J295" s="155"/>
      <c r="K295" s="155"/>
      <c r="L295" s="155"/>
      <c r="M295" s="155"/>
      <c r="N295" s="266">
        <f>BK295</f>
        <v>0</v>
      </c>
      <c r="O295" s="267"/>
      <c r="P295" s="267"/>
      <c r="Q295" s="267"/>
      <c r="R295" s="132"/>
      <c r="T295" s="133"/>
      <c r="U295" s="130"/>
      <c r="V295" s="130"/>
      <c r="W295" s="134">
        <f>SUM(W296:W332)</f>
        <v>32.964362999999999</v>
      </c>
      <c r="X295" s="130"/>
      <c r="Y295" s="134">
        <f>SUM(Y296:Y332)</f>
        <v>0.14941527499999999</v>
      </c>
      <c r="Z295" s="130"/>
      <c r="AA295" s="135">
        <f>SUM(AA296:AA332)</f>
        <v>0</v>
      </c>
      <c r="AR295" s="136" t="s">
        <v>82</v>
      </c>
      <c r="AT295" s="137" t="s">
        <v>71</v>
      </c>
      <c r="AU295" s="137" t="s">
        <v>79</v>
      </c>
      <c r="AY295" s="136" t="s">
        <v>136</v>
      </c>
      <c r="BK295" s="138">
        <f>SUM(BK296:BK332)</f>
        <v>0</v>
      </c>
    </row>
    <row r="296" spans="2:65" s="1" customFormat="1" ht="31.5" customHeight="1" x14ac:dyDescent="0.3">
      <c r="B296" s="139"/>
      <c r="C296" s="140" t="s">
        <v>791</v>
      </c>
      <c r="D296" s="140" t="s">
        <v>137</v>
      </c>
      <c r="E296" s="141" t="s">
        <v>792</v>
      </c>
      <c r="F296" s="243" t="s">
        <v>793</v>
      </c>
      <c r="G296" s="244"/>
      <c r="H296" s="244"/>
      <c r="I296" s="244"/>
      <c r="J296" s="142" t="s">
        <v>192</v>
      </c>
      <c r="K296" s="143">
        <v>14.4</v>
      </c>
      <c r="L296" s="245">
        <v>0</v>
      </c>
      <c r="M296" s="244"/>
      <c r="N296" s="245">
        <f>ROUND(L296*K296,2)</f>
        <v>0</v>
      </c>
      <c r="O296" s="244"/>
      <c r="P296" s="244"/>
      <c r="Q296" s="244"/>
      <c r="R296" s="144"/>
      <c r="T296" s="145" t="s">
        <v>3</v>
      </c>
      <c r="U296" s="41" t="s">
        <v>37</v>
      </c>
      <c r="V296" s="146">
        <v>0.28999999999999998</v>
      </c>
      <c r="W296" s="146">
        <f>V296*K296</f>
        <v>4.1760000000000002</v>
      </c>
      <c r="X296" s="146">
        <v>3.2997000000000003E-5</v>
      </c>
      <c r="Y296" s="146">
        <f>X296*K296</f>
        <v>4.7515680000000007E-4</v>
      </c>
      <c r="Z296" s="146">
        <v>0</v>
      </c>
      <c r="AA296" s="147">
        <f>Z296*K296</f>
        <v>0</v>
      </c>
      <c r="AR296" s="18" t="s">
        <v>267</v>
      </c>
      <c r="AT296" s="18" t="s">
        <v>137</v>
      </c>
      <c r="AU296" s="18" t="s">
        <v>82</v>
      </c>
      <c r="AY296" s="18" t="s">
        <v>136</v>
      </c>
      <c r="BE296" s="148">
        <f>IF(U296="základní",N296,0)</f>
        <v>0</v>
      </c>
      <c r="BF296" s="148">
        <f>IF(U296="snížená",N296,0)</f>
        <v>0</v>
      </c>
      <c r="BG296" s="148">
        <f>IF(U296="zákl. přenesená",N296,0)</f>
        <v>0</v>
      </c>
      <c r="BH296" s="148">
        <f>IF(U296="sníž. přenesená",N296,0)</f>
        <v>0</v>
      </c>
      <c r="BI296" s="148">
        <f>IF(U296="nulová",N296,0)</f>
        <v>0</v>
      </c>
      <c r="BJ296" s="18" t="s">
        <v>79</v>
      </c>
      <c r="BK296" s="148">
        <f>ROUND(L296*K296,2)</f>
        <v>0</v>
      </c>
      <c r="BL296" s="18" t="s">
        <v>267</v>
      </c>
      <c r="BM296" s="18" t="s">
        <v>794</v>
      </c>
    </row>
    <row r="297" spans="2:65" s="11" customFormat="1" ht="22.5" customHeight="1" x14ac:dyDescent="0.3">
      <c r="B297" s="156"/>
      <c r="C297" s="157"/>
      <c r="D297" s="157"/>
      <c r="E297" s="158" t="s">
        <v>3</v>
      </c>
      <c r="F297" s="268" t="s">
        <v>795</v>
      </c>
      <c r="G297" s="269"/>
      <c r="H297" s="269"/>
      <c r="I297" s="269"/>
      <c r="J297" s="157"/>
      <c r="K297" s="159" t="s">
        <v>3</v>
      </c>
      <c r="L297" s="157"/>
      <c r="M297" s="157"/>
      <c r="N297" s="157"/>
      <c r="O297" s="157"/>
      <c r="P297" s="157"/>
      <c r="Q297" s="157"/>
      <c r="R297" s="160"/>
      <c r="T297" s="161"/>
      <c r="U297" s="157"/>
      <c r="V297" s="157"/>
      <c r="W297" s="157"/>
      <c r="X297" s="157"/>
      <c r="Y297" s="157"/>
      <c r="Z297" s="157"/>
      <c r="AA297" s="162"/>
      <c r="AT297" s="163" t="s">
        <v>195</v>
      </c>
      <c r="AU297" s="163" t="s">
        <v>82</v>
      </c>
      <c r="AV297" s="11" t="s">
        <v>79</v>
      </c>
      <c r="AW297" s="11" t="s">
        <v>30</v>
      </c>
      <c r="AX297" s="11" t="s">
        <v>72</v>
      </c>
      <c r="AY297" s="163" t="s">
        <v>136</v>
      </c>
    </row>
    <row r="298" spans="2:65" s="12" customFormat="1" ht="22.5" customHeight="1" x14ac:dyDescent="0.3">
      <c r="B298" s="164"/>
      <c r="C298" s="165"/>
      <c r="D298" s="165"/>
      <c r="E298" s="166" t="s">
        <v>3</v>
      </c>
      <c r="F298" s="262" t="s">
        <v>796</v>
      </c>
      <c r="G298" s="261"/>
      <c r="H298" s="261"/>
      <c r="I298" s="261"/>
      <c r="J298" s="165"/>
      <c r="K298" s="167">
        <v>5.76</v>
      </c>
      <c r="L298" s="165"/>
      <c r="M298" s="165"/>
      <c r="N298" s="165"/>
      <c r="O298" s="165"/>
      <c r="P298" s="165"/>
      <c r="Q298" s="165"/>
      <c r="R298" s="168"/>
      <c r="T298" s="169"/>
      <c r="U298" s="165"/>
      <c r="V298" s="165"/>
      <c r="W298" s="165"/>
      <c r="X298" s="165"/>
      <c r="Y298" s="165"/>
      <c r="Z298" s="165"/>
      <c r="AA298" s="170"/>
      <c r="AT298" s="171" t="s">
        <v>195</v>
      </c>
      <c r="AU298" s="171" t="s">
        <v>82</v>
      </c>
      <c r="AV298" s="12" t="s">
        <v>82</v>
      </c>
      <c r="AW298" s="12" t="s">
        <v>30</v>
      </c>
      <c r="AX298" s="12" t="s">
        <v>72</v>
      </c>
      <c r="AY298" s="171" t="s">
        <v>136</v>
      </c>
    </row>
    <row r="299" spans="2:65" s="11" customFormat="1" ht="22.5" customHeight="1" x14ac:dyDescent="0.3">
      <c r="B299" s="156"/>
      <c r="C299" s="157"/>
      <c r="D299" s="157"/>
      <c r="E299" s="158" t="s">
        <v>3</v>
      </c>
      <c r="F299" s="270" t="s">
        <v>797</v>
      </c>
      <c r="G299" s="269"/>
      <c r="H299" s="269"/>
      <c r="I299" s="269"/>
      <c r="J299" s="157"/>
      <c r="K299" s="159" t="s">
        <v>3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195</v>
      </c>
      <c r="AU299" s="163" t="s">
        <v>82</v>
      </c>
      <c r="AV299" s="11" t="s">
        <v>79</v>
      </c>
      <c r="AW299" s="11" t="s">
        <v>30</v>
      </c>
      <c r="AX299" s="11" t="s">
        <v>72</v>
      </c>
      <c r="AY299" s="163" t="s">
        <v>136</v>
      </c>
    </row>
    <row r="300" spans="2:65" s="12" customFormat="1" ht="22.5" customHeight="1" x14ac:dyDescent="0.3">
      <c r="B300" s="164"/>
      <c r="C300" s="165"/>
      <c r="D300" s="165"/>
      <c r="E300" s="166" t="s">
        <v>3</v>
      </c>
      <c r="F300" s="262" t="s">
        <v>798</v>
      </c>
      <c r="G300" s="261"/>
      <c r="H300" s="261"/>
      <c r="I300" s="261"/>
      <c r="J300" s="165"/>
      <c r="K300" s="167">
        <v>8.64</v>
      </c>
      <c r="L300" s="165"/>
      <c r="M300" s="165"/>
      <c r="N300" s="165"/>
      <c r="O300" s="165"/>
      <c r="P300" s="165"/>
      <c r="Q300" s="165"/>
      <c r="R300" s="168"/>
      <c r="T300" s="169"/>
      <c r="U300" s="165"/>
      <c r="V300" s="165"/>
      <c r="W300" s="165"/>
      <c r="X300" s="165"/>
      <c r="Y300" s="165"/>
      <c r="Z300" s="165"/>
      <c r="AA300" s="170"/>
      <c r="AT300" s="171" t="s">
        <v>195</v>
      </c>
      <c r="AU300" s="171" t="s">
        <v>82</v>
      </c>
      <c r="AV300" s="12" t="s">
        <v>82</v>
      </c>
      <c r="AW300" s="12" t="s">
        <v>30</v>
      </c>
      <c r="AX300" s="12" t="s">
        <v>72</v>
      </c>
      <c r="AY300" s="171" t="s">
        <v>136</v>
      </c>
    </row>
    <row r="301" spans="2:65" s="13" customFormat="1" ht="22.5" customHeight="1" x14ac:dyDescent="0.3">
      <c r="B301" s="172"/>
      <c r="C301" s="173"/>
      <c r="D301" s="173"/>
      <c r="E301" s="174" t="s">
        <v>3</v>
      </c>
      <c r="F301" s="263" t="s">
        <v>197</v>
      </c>
      <c r="G301" s="264"/>
      <c r="H301" s="264"/>
      <c r="I301" s="264"/>
      <c r="J301" s="173"/>
      <c r="K301" s="175">
        <v>14.4</v>
      </c>
      <c r="L301" s="173"/>
      <c r="M301" s="173"/>
      <c r="N301" s="173"/>
      <c r="O301" s="173"/>
      <c r="P301" s="173"/>
      <c r="Q301" s="173"/>
      <c r="R301" s="176"/>
      <c r="T301" s="177"/>
      <c r="U301" s="173"/>
      <c r="V301" s="173"/>
      <c r="W301" s="173"/>
      <c r="X301" s="173"/>
      <c r="Y301" s="173"/>
      <c r="Z301" s="173"/>
      <c r="AA301" s="178"/>
      <c r="AT301" s="179" t="s">
        <v>195</v>
      </c>
      <c r="AU301" s="179" t="s">
        <v>82</v>
      </c>
      <c r="AV301" s="13" t="s">
        <v>149</v>
      </c>
      <c r="AW301" s="13" t="s">
        <v>30</v>
      </c>
      <c r="AX301" s="13" t="s">
        <v>79</v>
      </c>
      <c r="AY301" s="179" t="s">
        <v>136</v>
      </c>
    </row>
    <row r="302" spans="2:65" s="1" customFormat="1" ht="31.5" customHeight="1" x14ac:dyDescent="0.3">
      <c r="B302" s="139"/>
      <c r="C302" s="140" t="s">
        <v>799</v>
      </c>
      <c r="D302" s="140" t="s">
        <v>137</v>
      </c>
      <c r="E302" s="141" t="s">
        <v>800</v>
      </c>
      <c r="F302" s="243" t="s">
        <v>801</v>
      </c>
      <c r="G302" s="244"/>
      <c r="H302" s="244"/>
      <c r="I302" s="244"/>
      <c r="J302" s="142" t="s">
        <v>192</v>
      </c>
      <c r="K302" s="143">
        <v>20.16</v>
      </c>
      <c r="L302" s="245">
        <v>0</v>
      </c>
      <c r="M302" s="244"/>
      <c r="N302" s="245">
        <f>ROUND(L302*K302,2)</f>
        <v>0</v>
      </c>
      <c r="O302" s="244"/>
      <c r="P302" s="244"/>
      <c r="Q302" s="244"/>
      <c r="R302" s="144"/>
      <c r="T302" s="145" t="s">
        <v>3</v>
      </c>
      <c r="U302" s="41" t="s">
        <v>37</v>
      </c>
      <c r="V302" s="146">
        <v>0.35599999999999998</v>
      </c>
      <c r="W302" s="146">
        <f>V302*K302</f>
        <v>7.1769599999999993</v>
      </c>
      <c r="X302" s="146">
        <v>5.2995000000000003E-5</v>
      </c>
      <c r="Y302" s="146">
        <f>X302*K302</f>
        <v>1.0683792E-3</v>
      </c>
      <c r="Z302" s="146">
        <v>0</v>
      </c>
      <c r="AA302" s="147">
        <f>Z302*K302</f>
        <v>0</v>
      </c>
      <c r="AR302" s="18" t="s">
        <v>267</v>
      </c>
      <c r="AT302" s="18" t="s">
        <v>137</v>
      </c>
      <c r="AU302" s="18" t="s">
        <v>82</v>
      </c>
      <c r="AY302" s="18" t="s">
        <v>136</v>
      </c>
      <c r="BE302" s="148">
        <f>IF(U302="základní",N302,0)</f>
        <v>0</v>
      </c>
      <c r="BF302" s="148">
        <f>IF(U302="snížená",N302,0)</f>
        <v>0</v>
      </c>
      <c r="BG302" s="148">
        <f>IF(U302="zákl. přenesená",N302,0)</f>
        <v>0</v>
      </c>
      <c r="BH302" s="148">
        <f>IF(U302="sníž. přenesená",N302,0)</f>
        <v>0</v>
      </c>
      <c r="BI302" s="148">
        <f>IF(U302="nulová",N302,0)</f>
        <v>0</v>
      </c>
      <c r="BJ302" s="18" t="s">
        <v>79</v>
      </c>
      <c r="BK302" s="148">
        <f>ROUND(L302*K302,2)</f>
        <v>0</v>
      </c>
      <c r="BL302" s="18" t="s">
        <v>267</v>
      </c>
      <c r="BM302" s="18" t="s">
        <v>802</v>
      </c>
    </row>
    <row r="303" spans="2:65" s="11" customFormat="1" ht="22.5" customHeight="1" x14ac:dyDescent="0.3">
      <c r="B303" s="156"/>
      <c r="C303" s="157"/>
      <c r="D303" s="157"/>
      <c r="E303" s="158" t="s">
        <v>3</v>
      </c>
      <c r="F303" s="268" t="s">
        <v>795</v>
      </c>
      <c r="G303" s="269"/>
      <c r="H303" s="269"/>
      <c r="I303" s="269"/>
      <c r="J303" s="157"/>
      <c r="K303" s="159" t="s">
        <v>3</v>
      </c>
      <c r="L303" s="157"/>
      <c r="M303" s="157"/>
      <c r="N303" s="157"/>
      <c r="O303" s="157"/>
      <c r="P303" s="157"/>
      <c r="Q303" s="157"/>
      <c r="R303" s="160"/>
      <c r="T303" s="161"/>
      <c r="U303" s="157"/>
      <c r="V303" s="157"/>
      <c r="W303" s="157"/>
      <c r="X303" s="157"/>
      <c r="Y303" s="157"/>
      <c r="Z303" s="157"/>
      <c r="AA303" s="162"/>
      <c r="AT303" s="163" t="s">
        <v>195</v>
      </c>
      <c r="AU303" s="163" t="s">
        <v>82</v>
      </c>
      <c r="AV303" s="11" t="s">
        <v>79</v>
      </c>
      <c r="AW303" s="11" t="s">
        <v>30</v>
      </c>
      <c r="AX303" s="11" t="s">
        <v>72</v>
      </c>
      <c r="AY303" s="163" t="s">
        <v>136</v>
      </c>
    </row>
    <row r="304" spans="2:65" s="12" customFormat="1" ht="22.5" customHeight="1" x14ac:dyDescent="0.3">
      <c r="B304" s="164"/>
      <c r="C304" s="165"/>
      <c r="D304" s="165"/>
      <c r="E304" s="166" t="s">
        <v>3</v>
      </c>
      <c r="F304" s="262" t="s">
        <v>803</v>
      </c>
      <c r="G304" s="261"/>
      <c r="H304" s="261"/>
      <c r="I304" s="261"/>
      <c r="J304" s="165"/>
      <c r="K304" s="167">
        <v>8.64</v>
      </c>
      <c r="L304" s="165"/>
      <c r="M304" s="165"/>
      <c r="N304" s="165"/>
      <c r="O304" s="165"/>
      <c r="P304" s="165"/>
      <c r="Q304" s="165"/>
      <c r="R304" s="168"/>
      <c r="T304" s="169"/>
      <c r="U304" s="165"/>
      <c r="V304" s="165"/>
      <c r="W304" s="165"/>
      <c r="X304" s="165"/>
      <c r="Y304" s="165"/>
      <c r="Z304" s="165"/>
      <c r="AA304" s="170"/>
      <c r="AT304" s="171" t="s">
        <v>195</v>
      </c>
      <c r="AU304" s="171" t="s">
        <v>82</v>
      </c>
      <c r="AV304" s="12" t="s">
        <v>82</v>
      </c>
      <c r="AW304" s="12" t="s">
        <v>30</v>
      </c>
      <c r="AX304" s="12" t="s">
        <v>72</v>
      </c>
      <c r="AY304" s="171" t="s">
        <v>136</v>
      </c>
    </row>
    <row r="305" spans="2:65" s="11" customFormat="1" ht="22.5" customHeight="1" x14ac:dyDescent="0.3">
      <c r="B305" s="156"/>
      <c r="C305" s="157"/>
      <c r="D305" s="157"/>
      <c r="E305" s="158" t="s">
        <v>3</v>
      </c>
      <c r="F305" s="270" t="s">
        <v>797</v>
      </c>
      <c r="G305" s="269"/>
      <c r="H305" s="269"/>
      <c r="I305" s="269"/>
      <c r="J305" s="157"/>
      <c r="K305" s="159" t="s">
        <v>3</v>
      </c>
      <c r="L305" s="157"/>
      <c r="M305" s="157"/>
      <c r="N305" s="157"/>
      <c r="O305" s="157"/>
      <c r="P305" s="157"/>
      <c r="Q305" s="157"/>
      <c r="R305" s="160"/>
      <c r="T305" s="161"/>
      <c r="U305" s="157"/>
      <c r="V305" s="157"/>
      <c r="W305" s="157"/>
      <c r="X305" s="157"/>
      <c r="Y305" s="157"/>
      <c r="Z305" s="157"/>
      <c r="AA305" s="162"/>
      <c r="AT305" s="163" t="s">
        <v>195</v>
      </c>
      <c r="AU305" s="163" t="s">
        <v>82</v>
      </c>
      <c r="AV305" s="11" t="s">
        <v>79</v>
      </c>
      <c r="AW305" s="11" t="s">
        <v>30</v>
      </c>
      <c r="AX305" s="11" t="s">
        <v>72</v>
      </c>
      <c r="AY305" s="163" t="s">
        <v>136</v>
      </c>
    </row>
    <row r="306" spans="2:65" s="12" customFormat="1" ht="22.5" customHeight="1" x14ac:dyDescent="0.3">
      <c r="B306" s="164"/>
      <c r="C306" s="165"/>
      <c r="D306" s="165"/>
      <c r="E306" s="166" t="s">
        <v>3</v>
      </c>
      <c r="F306" s="262" t="s">
        <v>804</v>
      </c>
      <c r="G306" s="261"/>
      <c r="H306" s="261"/>
      <c r="I306" s="261"/>
      <c r="J306" s="165"/>
      <c r="K306" s="167">
        <v>11.52</v>
      </c>
      <c r="L306" s="165"/>
      <c r="M306" s="165"/>
      <c r="N306" s="165"/>
      <c r="O306" s="165"/>
      <c r="P306" s="165"/>
      <c r="Q306" s="165"/>
      <c r="R306" s="168"/>
      <c r="T306" s="169"/>
      <c r="U306" s="165"/>
      <c r="V306" s="165"/>
      <c r="W306" s="165"/>
      <c r="X306" s="165"/>
      <c r="Y306" s="165"/>
      <c r="Z306" s="165"/>
      <c r="AA306" s="170"/>
      <c r="AT306" s="171" t="s">
        <v>195</v>
      </c>
      <c r="AU306" s="171" t="s">
        <v>82</v>
      </c>
      <c r="AV306" s="12" t="s">
        <v>82</v>
      </c>
      <c r="AW306" s="12" t="s">
        <v>30</v>
      </c>
      <c r="AX306" s="12" t="s">
        <v>72</v>
      </c>
      <c r="AY306" s="171" t="s">
        <v>136</v>
      </c>
    </row>
    <row r="307" spans="2:65" s="13" customFormat="1" ht="22.5" customHeight="1" x14ac:dyDescent="0.3">
      <c r="B307" s="172"/>
      <c r="C307" s="173"/>
      <c r="D307" s="173"/>
      <c r="E307" s="174" t="s">
        <v>3</v>
      </c>
      <c r="F307" s="263" t="s">
        <v>197</v>
      </c>
      <c r="G307" s="264"/>
      <c r="H307" s="264"/>
      <c r="I307" s="264"/>
      <c r="J307" s="173"/>
      <c r="K307" s="175">
        <v>20.16</v>
      </c>
      <c r="L307" s="173"/>
      <c r="M307" s="173"/>
      <c r="N307" s="173"/>
      <c r="O307" s="173"/>
      <c r="P307" s="173"/>
      <c r="Q307" s="173"/>
      <c r="R307" s="176"/>
      <c r="T307" s="177"/>
      <c r="U307" s="173"/>
      <c r="V307" s="173"/>
      <c r="W307" s="173"/>
      <c r="X307" s="173"/>
      <c r="Y307" s="173"/>
      <c r="Z307" s="173"/>
      <c r="AA307" s="178"/>
      <c r="AT307" s="179" t="s">
        <v>195</v>
      </c>
      <c r="AU307" s="179" t="s">
        <v>82</v>
      </c>
      <c r="AV307" s="13" t="s">
        <v>149</v>
      </c>
      <c r="AW307" s="13" t="s">
        <v>30</v>
      </c>
      <c r="AX307" s="13" t="s">
        <v>79</v>
      </c>
      <c r="AY307" s="179" t="s">
        <v>136</v>
      </c>
    </row>
    <row r="308" spans="2:65" s="1" customFormat="1" ht="22.5" customHeight="1" x14ac:dyDescent="0.3">
      <c r="B308" s="139"/>
      <c r="C308" s="188" t="s">
        <v>499</v>
      </c>
      <c r="D308" s="188" t="s">
        <v>365</v>
      </c>
      <c r="E308" s="189" t="s">
        <v>805</v>
      </c>
      <c r="F308" s="271" t="s">
        <v>806</v>
      </c>
      <c r="G308" s="272"/>
      <c r="H308" s="272"/>
      <c r="I308" s="272"/>
      <c r="J308" s="190" t="s">
        <v>192</v>
      </c>
      <c r="K308" s="191">
        <v>40.752000000000002</v>
      </c>
      <c r="L308" s="273">
        <v>0</v>
      </c>
      <c r="M308" s="272"/>
      <c r="N308" s="273">
        <f>ROUND(L308*K308,2)</f>
        <v>0</v>
      </c>
      <c r="O308" s="244"/>
      <c r="P308" s="244"/>
      <c r="Q308" s="244"/>
      <c r="R308" s="144"/>
      <c r="T308" s="145" t="s">
        <v>3</v>
      </c>
      <c r="U308" s="41" t="s">
        <v>37</v>
      </c>
      <c r="V308" s="146">
        <v>0</v>
      </c>
      <c r="W308" s="146">
        <f>V308*K308</f>
        <v>0</v>
      </c>
      <c r="X308" s="146">
        <v>1.905E-3</v>
      </c>
      <c r="Y308" s="146">
        <f>X308*K308</f>
        <v>7.7632560000000003E-2</v>
      </c>
      <c r="Z308" s="146">
        <v>0</v>
      </c>
      <c r="AA308" s="147">
        <f>Z308*K308</f>
        <v>0</v>
      </c>
      <c r="AR308" s="18" t="s">
        <v>449</v>
      </c>
      <c r="AT308" s="18" t="s">
        <v>365</v>
      </c>
      <c r="AU308" s="18" t="s">
        <v>82</v>
      </c>
      <c r="AY308" s="18" t="s">
        <v>136</v>
      </c>
      <c r="BE308" s="148">
        <f>IF(U308="základní",N308,0)</f>
        <v>0</v>
      </c>
      <c r="BF308" s="148">
        <f>IF(U308="snížená",N308,0)</f>
        <v>0</v>
      </c>
      <c r="BG308" s="148">
        <f>IF(U308="zákl. přenesená",N308,0)</f>
        <v>0</v>
      </c>
      <c r="BH308" s="148">
        <f>IF(U308="sníž. přenesená",N308,0)</f>
        <v>0</v>
      </c>
      <c r="BI308" s="148">
        <f>IF(U308="nulová",N308,0)</f>
        <v>0</v>
      </c>
      <c r="BJ308" s="18" t="s">
        <v>79</v>
      </c>
      <c r="BK308" s="148">
        <f>ROUND(L308*K308,2)</f>
        <v>0</v>
      </c>
      <c r="BL308" s="18" t="s">
        <v>267</v>
      </c>
      <c r="BM308" s="18" t="s">
        <v>807</v>
      </c>
    </row>
    <row r="309" spans="2:65" s="12" customFormat="1" ht="22.5" customHeight="1" x14ac:dyDescent="0.3">
      <c r="B309" s="164"/>
      <c r="C309" s="165"/>
      <c r="D309" s="165"/>
      <c r="E309" s="166" t="s">
        <v>3</v>
      </c>
      <c r="F309" s="260" t="s">
        <v>808</v>
      </c>
      <c r="G309" s="261"/>
      <c r="H309" s="261"/>
      <c r="I309" s="261"/>
      <c r="J309" s="165"/>
      <c r="K309" s="167">
        <v>16.559999999999999</v>
      </c>
      <c r="L309" s="165"/>
      <c r="M309" s="165"/>
      <c r="N309" s="165"/>
      <c r="O309" s="165"/>
      <c r="P309" s="165"/>
      <c r="Q309" s="165"/>
      <c r="R309" s="168"/>
      <c r="T309" s="169"/>
      <c r="U309" s="165"/>
      <c r="V309" s="165"/>
      <c r="W309" s="165"/>
      <c r="X309" s="165"/>
      <c r="Y309" s="165"/>
      <c r="Z309" s="165"/>
      <c r="AA309" s="170"/>
      <c r="AT309" s="171" t="s">
        <v>195</v>
      </c>
      <c r="AU309" s="171" t="s">
        <v>82</v>
      </c>
      <c r="AV309" s="12" t="s">
        <v>82</v>
      </c>
      <c r="AW309" s="12" t="s">
        <v>30</v>
      </c>
      <c r="AX309" s="12" t="s">
        <v>72</v>
      </c>
      <c r="AY309" s="171" t="s">
        <v>136</v>
      </c>
    </row>
    <row r="310" spans="2:65" s="12" customFormat="1" ht="22.5" customHeight="1" x14ac:dyDescent="0.3">
      <c r="B310" s="164"/>
      <c r="C310" s="165"/>
      <c r="D310" s="165"/>
      <c r="E310" s="166" t="s">
        <v>3</v>
      </c>
      <c r="F310" s="262" t="s">
        <v>809</v>
      </c>
      <c r="G310" s="261"/>
      <c r="H310" s="261"/>
      <c r="I310" s="261"/>
      <c r="J310" s="165"/>
      <c r="K310" s="167">
        <v>24.192</v>
      </c>
      <c r="L310" s="165"/>
      <c r="M310" s="165"/>
      <c r="N310" s="165"/>
      <c r="O310" s="165"/>
      <c r="P310" s="165"/>
      <c r="Q310" s="165"/>
      <c r="R310" s="168"/>
      <c r="T310" s="169"/>
      <c r="U310" s="165"/>
      <c r="V310" s="165"/>
      <c r="W310" s="165"/>
      <c r="X310" s="165"/>
      <c r="Y310" s="165"/>
      <c r="Z310" s="165"/>
      <c r="AA310" s="170"/>
      <c r="AT310" s="171" t="s">
        <v>195</v>
      </c>
      <c r="AU310" s="171" t="s">
        <v>82</v>
      </c>
      <c r="AV310" s="12" t="s">
        <v>82</v>
      </c>
      <c r="AW310" s="12" t="s">
        <v>30</v>
      </c>
      <c r="AX310" s="12" t="s">
        <v>72</v>
      </c>
      <c r="AY310" s="171" t="s">
        <v>136</v>
      </c>
    </row>
    <row r="311" spans="2:65" s="13" customFormat="1" ht="22.5" customHeight="1" x14ac:dyDescent="0.3">
      <c r="B311" s="172"/>
      <c r="C311" s="173"/>
      <c r="D311" s="173"/>
      <c r="E311" s="174" t="s">
        <v>3</v>
      </c>
      <c r="F311" s="263" t="s">
        <v>197</v>
      </c>
      <c r="G311" s="264"/>
      <c r="H311" s="264"/>
      <c r="I311" s="264"/>
      <c r="J311" s="173"/>
      <c r="K311" s="175">
        <v>40.752000000000002</v>
      </c>
      <c r="L311" s="173"/>
      <c r="M311" s="173"/>
      <c r="N311" s="173"/>
      <c r="O311" s="173"/>
      <c r="P311" s="173"/>
      <c r="Q311" s="173"/>
      <c r="R311" s="176"/>
      <c r="T311" s="177"/>
      <c r="U311" s="173"/>
      <c r="V311" s="173"/>
      <c r="W311" s="173"/>
      <c r="X311" s="173"/>
      <c r="Y311" s="173"/>
      <c r="Z311" s="173"/>
      <c r="AA311" s="178"/>
      <c r="AT311" s="179" t="s">
        <v>195</v>
      </c>
      <c r="AU311" s="179" t="s">
        <v>82</v>
      </c>
      <c r="AV311" s="13" t="s">
        <v>149</v>
      </c>
      <c r="AW311" s="13" t="s">
        <v>30</v>
      </c>
      <c r="AX311" s="13" t="s">
        <v>79</v>
      </c>
      <c r="AY311" s="179" t="s">
        <v>136</v>
      </c>
    </row>
    <row r="312" spans="2:65" s="1" customFormat="1" ht="31.5" customHeight="1" x14ac:dyDescent="0.3">
      <c r="B312" s="139"/>
      <c r="C312" s="140" t="s">
        <v>810</v>
      </c>
      <c r="D312" s="140" t="s">
        <v>137</v>
      </c>
      <c r="E312" s="141" t="s">
        <v>811</v>
      </c>
      <c r="F312" s="243" t="s">
        <v>812</v>
      </c>
      <c r="G312" s="244"/>
      <c r="H312" s="244"/>
      <c r="I312" s="244"/>
      <c r="J312" s="142" t="s">
        <v>192</v>
      </c>
      <c r="K312" s="143">
        <v>14.4</v>
      </c>
      <c r="L312" s="245">
        <v>0</v>
      </c>
      <c r="M312" s="244"/>
      <c r="N312" s="245">
        <f>ROUND(L312*K312,2)</f>
        <v>0</v>
      </c>
      <c r="O312" s="244"/>
      <c r="P312" s="244"/>
      <c r="Q312" s="244"/>
      <c r="R312" s="144"/>
      <c r="T312" s="145" t="s">
        <v>3</v>
      </c>
      <c r="U312" s="41" t="s">
        <v>37</v>
      </c>
      <c r="V312" s="146">
        <v>0.09</v>
      </c>
      <c r="W312" s="146">
        <f>V312*K312</f>
        <v>1.296</v>
      </c>
      <c r="X312" s="146">
        <v>0</v>
      </c>
      <c r="Y312" s="146">
        <f>X312*K312</f>
        <v>0</v>
      </c>
      <c r="Z312" s="146">
        <v>0</v>
      </c>
      <c r="AA312" s="147">
        <f>Z312*K312</f>
        <v>0</v>
      </c>
      <c r="AR312" s="18" t="s">
        <v>267</v>
      </c>
      <c r="AT312" s="18" t="s">
        <v>137</v>
      </c>
      <c r="AU312" s="18" t="s">
        <v>82</v>
      </c>
      <c r="AY312" s="18" t="s">
        <v>136</v>
      </c>
      <c r="BE312" s="148">
        <f>IF(U312="základní",N312,0)</f>
        <v>0</v>
      </c>
      <c r="BF312" s="148">
        <f>IF(U312="snížená",N312,0)</f>
        <v>0</v>
      </c>
      <c r="BG312" s="148">
        <f>IF(U312="zákl. přenesená",N312,0)</f>
        <v>0</v>
      </c>
      <c r="BH312" s="148">
        <f>IF(U312="sníž. přenesená",N312,0)</f>
        <v>0</v>
      </c>
      <c r="BI312" s="148">
        <f>IF(U312="nulová",N312,0)</f>
        <v>0</v>
      </c>
      <c r="BJ312" s="18" t="s">
        <v>79</v>
      </c>
      <c r="BK312" s="148">
        <f>ROUND(L312*K312,2)</f>
        <v>0</v>
      </c>
      <c r="BL312" s="18" t="s">
        <v>267</v>
      </c>
      <c r="BM312" s="18" t="s">
        <v>813</v>
      </c>
    </row>
    <row r="313" spans="2:65" s="1" customFormat="1" ht="31.5" customHeight="1" x14ac:dyDescent="0.3">
      <c r="B313" s="139"/>
      <c r="C313" s="140" t="s">
        <v>814</v>
      </c>
      <c r="D313" s="140" t="s">
        <v>137</v>
      </c>
      <c r="E313" s="141" t="s">
        <v>815</v>
      </c>
      <c r="F313" s="243" t="s">
        <v>816</v>
      </c>
      <c r="G313" s="244"/>
      <c r="H313" s="244"/>
      <c r="I313" s="244"/>
      <c r="J313" s="142" t="s">
        <v>192</v>
      </c>
      <c r="K313" s="143">
        <v>14.4</v>
      </c>
      <c r="L313" s="245">
        <v>0</v>
      </c>
      <c r="M313" s="244"/>
      <c r="N313" s="245">
        <f>ROUND(L313*K313,2)</f>
        <v>0</v>
      </c>
      <c r="O313" s="244"/>
      <c r="P313" s="244"/>
      <c r="Q313" s="244"/>
      <c r="R313" s="144"/>
      <c r="T313" s="145" t="s">
        <v>3</v>
      </c>
      <c r="U313" s="41" t="s">
        <v>37</v>
      </c>
      <c r="V313" s="146">
        <v>0.11</v>
      </c>
      <c r="W313" s="146">
        <f>V313*K313</f>
        <v>1.5840000000000001</v>
      </c>
      <c r="X313" s="146">
        <v>0</v>
      </c>
      <c r="Y313" s="146">
        <f>X313*K313</f>
        <v>0</v>
      </c>
      <c r="Z313" s="146">
        <v>0</v>
      </c>
      <c r="AA313" s="147">
        <f>Z313*K313</f>
        <v>0</v>
      </c>
      <c r="AR313" s="18" t="s">
        <v>267</v>
      </c>
      <c r="AT313" s="18" t="s">
        <v>137</v>
      </c>
      <c r="AU313" s="18" t="s">
        <v>82</v>
      </c>
      <c r="AY313" s="18" t="s">
        <v>136</v>
      </c>
      <c r="BE313" s="148">
        <f>IF(U313="základní",N313,0)</f>
        <v>0</v>
      </c>
      <c r="BF313" s="148">
        <f>IF(U313="snížená",N313,0)</f>
        <v>0</v>
      </c>
      <c r="BG313" s="148">
        <f>IF(U313="zákl. přenesená",N313,0)</f>
        <v>0</v>
      </c>
      <c r="BH313" s="148">
        <f>IF(U313="sníž. přenesená",N313,0)</f>
        <v>0</v>
      </c>
      <c r="BI313" s="148">
        <f>IF(U313="nulová",N313,0)</f>
        <v>0</v>
      </c>
      <c r="BJ313" s="18" t="s">
        <v>79</v>
      </c>
      <c r="BK313" s="148">
        <f>ROUND(L313*K313,2)</f>
        <v>0</v>
      </c>
      <c r="BL313" s="18" t="s">
        <v>267</v>
      </c>
      <c r="BM313" s="18" t="s">
        <v>817</v>
      </c>
    </row>
    <row r="314" spans="2:65" s="1" customFormat="1" ht="31.5" customHeight="1" x14ac:dyDescent="0.3">
      <c r="B314" s="139"/>
      <c r="C314" s="140" t="s">
        <v>818</v>
      </c>
      <c r="D314" s="140" t="s">
        <v>137</v>
      </c>
      <c r="E314" s="141" t="s">
        <v>819</v>
      </c>
      <c r="F314" s="243" t="s">
        <v>820</v>
      </c>
      <c r="G314" s="244"/>
      <c r="H314" s="244"/>
      <c r="I314" s="244"/>
      <c r="J314" s="142" t="s">
        <v>192</v>
      </c>
      <c r="K314" s="143">
        <v>20.16</v>
      </c>
      <c r="L314" s="245">
        <v>0</v>
      </c>
      <c r="M314" s="244"/>
      <c r="N314" s="245">
        <f>ROUND(L314*K314,2)</f>
        <v>0</v>
      </c>
      <c r="O314" s="244"/>
      <c r="P314" s="244"/>
      <c r="Q314" s="244"/>
      <c r="R314" s="144"/>
      <c r="T314" s="145" t="s">
        <v>3</v>
      </c>
      <c r="U314" s="41" t="s">
        <v>37</v>
      </c>
      <c r="V314" s="146">
        <v>0.16600000000000001</v>
      </c>
      <c r="W314" s="146">
        <f>V314*K314</f>
        <v>3.3465600000000002</v>
      </c>
      <c r="X314" s="146">
        <v>0</v>
      </c>
      <c r="Y314" s="146">
        <f>X314*K314</f>
        <v>0</v>
      </c>
      <c r="Z314" s="146">
        <v>0</v>
      </c>
      <c r="AA314" s="147">
        <f>Z314*K314</f>
        <v>0</v>
      </c>
      <c r="AR314" s="18" t="s">
        <v>267</v>
      </c>
      <c r="AT314" s="18" t="s">
        <v>137</v>
      </c>
      <c r="AU314" s="18" t="s">
        <v>82</v>
      </c>
      <c r="AY314" s="18" t="s">
        <v>136</v>
      </c>
      <c r="BE314" s="148">
        <f>IF(U314="základní",N314,0)</f>
        <v>0</v>
      </c>
      <c r="BF314" s="148">
        <f>IF(U314="snížená",N314,0)</f>
        <v>0</v>
      </c>
      <c r="BG314" s="148">
        <f>IF(U314="zákl. přenesená",N314,0)</f>
        <v>0</v>
      </c>
      <c r="BH314" s="148">
        <f>IF(U314="sníž. přenesená",N314,0)</f>
        <v>0</v>
      </c>
      <c r="BI314" s="148">
        <f>IF(U314="nulová",N314,0)</f>
        <v>0</v>
      </c>
      <c r="BJ314" s="18" t="s">
        <v>79</v>
      </c>
      <c r="BK314" s="148">
        <f>ROUND(L314*K314,2)</f>
        <v>0</v>
      </c>
      <c r="BL314" s="18" t="s">
        <v>267</v>
      </c>
      <c r="BM314" s="18" t="s">
        <v>821</v>
      </c>
    </row>
    <row r="315" spans="2:65" s="1" customFormat="1" ht="31.5" customHeight="1" x14ac:dyDescent="0.3">
      <c r="B315" s="139"/>
      <c r="C315" s="140" t="s">
        <v>822</v>
      </c>
      <c r="D315" s="140" t="s">
        <v>137</v>
      </c>
      <c r="E315" s="141" t="s">
        <v>823</v>
      </c>
      <c r="F315" s="243" t="s">
        <v>824</v>
      </c>
      <c r="G315" s="244"/>
      <c r="H315" s="244"/>
      <c r="I315" s="244"/>
      <c r="J315" s="142" t="s">
        <v>192</v>
      </c>
      <c r="K315" s="143">
        <v>20.16</v>
      </c>
      <c r="L315" s="245">
        <v>0</v>
      </c>
      <c r="M315" s="244"/>
      <c r="N315" s="245">
        <f>ROUND(L315*K315,2)</f>
        <v>0</v>
      </c>
      <c r="O315" s="244"/>
      <c r="P315" s="244"/>
      <c r="Q315" s="244"/>
      <c r="R315" s="144"/>
      <c r="T315" s="145" t="s">
        <v>3</v>
      </c>
      <c r="U315" s="41" t="s">
        <v>37</v>
      </c>
      <c r="V315" s="146">
        <v>0.19600000000000001</v>
      </c>
      <c r="W315" s="146">
        <f>V315*K315</f>
        <v>3.9513600000000002</v>
      </c>
      <c r="X315" s="146">
        <v>0</v>
      </c>
      <c r="Y315" s="146">
        <f>X315*K315</f>
        <v>0</v>
      </c>
      <c r="Z315" s="146">
        <v>0</v>
      </c>
      <c r="AA315" s="147">
        <f>Z315*K315</f>
        <v>0</v>
      </c>
      <c r="AR315" s="18" t="s">
        <v>267</v>
      </c>
      <c r="AT315" s="18" t="s">
        <v>137</v>
      </c>
      <c r="AU315" s="18" t="s">
        <v>82</v>
      </c>
      <c r="AY315" s="18" t="s">
        <v>136</v>
      </c>
      <c r="BE315" s="148">
        <f>IF(U315="základní",N315,0)</f>
        <v>0</v>
      </c>
      <c r="BF315" s="148">
        <f>IF(U315="snížená",N315,0)</f>
        <v>0</v>
      </c>
      <c r="BG315" s="148">
        <f>IF(U315="zákl. přenesená",N315,0)</f>
        <v>0</v>
      </c>
      <c r="BH315" s="148">
        <f>IF(U315="sníž. přenesená",N315,0)</f>
        <v>0</v>
      </c>
      <c r="BI315" s="148">
        <f>IF(U315="nulová",N315,0)</f>
        <v>0</v>
      </c>
      <c r="BJ315" s="18" t="s">
        <v>79</v>
      </c>
      <c r="BK315" s="148">
        <f>ROUND(L315*K315,2)</f>
        <v>0</v>
      </c>
      <c r="BL315" s="18" t="s">
        <v>267</v>
      </c>
      <c r="BM315" s="18" t="s">
        <v>825</v>
      </c>
    </row>
    <row r="316" spans="2:65" s="1" customFormat="1" ht="22.5" customHeight="1" x14ac:dyDescent="0.3">
      <c r="B316" s="139"/>
      <c r="C316" s="188" t="s">
        <v>826</v>
      </c>
      <c r="D316" s="188" t="s">
        <v>365</v>
      </c>
      <c r="E316" s="189" t="s">
        <v>827</v>
      </c>
      <c r="F316" s="271" t="s">
        <v>828</v>
      </c>
      <c r="G316" s="272"/>
      <c r="H316" s="272"/>
      <c r="I316" s="272"/>
      <c r="J316" s="190" t="s">
        <v>192</v>
      </c>
      <c r="K316" s="191">
        <v>39.024000000000001</v>
      </c>
      <c r="L316" s="273">
        <v>0</v>
      </c>
      <c r="M316" s="272"/>
      <c r="N316" s="273">
        <f>ROUND(L316*K316,2)</f>
        <v>0</v>
      </c>
      <c r="O316" s="244"/>
      <c r="P316" s="244"/>
      <c r="Q316" s="244"/>
      <c r="R316" s="144"/>
      <c r="T316" s="145" t="s">
        <v>3</v>
      </c>
      <c r="U316" s="41" t="s">
        <v>37</v>
      </c>
      <c r="V316" s="146">
        <v>0</v>
      </c>
      <c r="W316" s="146">
        <f>V316*K316</f>
        <v>0</v>
      </c>
      <c r="X316" s="146">
        <v>2.9999999999999997E-4</v>
      </c>
      <c r="Y316" s="146">
        <f>X316*K316</f>
        <v>1.1707199999999999E-2</v>
      </c>
      <c r="Z316" s="146">
        <v>0</v>
      </c>
      <c r="AA316" s="147">
        <f>Z316*K316</f>
        <v>0</v>
      </c>
      <c r="AR316" s="18" t="s">
        <v>449</v>
      </c>
      <c r="AT316" s="18" t="s">
        <v>365</v>
      </c>
      <c r="AU316" s="18" t="s">
        <v>82</v>
      </c>
      <c r="AY316" s="18" t="s">
        <v>136</v>
      </c>
      <c r="BE316" s="148">
        <f>IF(U316="základní",N316,0)</f>
        <v>0</v>
      </c>
      <c r="BF316" s="148">
        <f>IF(U316="snížená",N316,0)</f>
        <v>0</v>
      </c>
      <c r="BG316" s="148">
        <f>IF(U316="zákl. přenesená",N316,0)</f>
        <v>0</v>
      </c>
      <c r="BH316" s="148">
        <f>IF(U316="sníž. přenesená",N316,0)</f>
        <v>0</v>
      </c>
      <c r="BI316" s="148">
        <f>IF(U316="nulová",N316,0)</f>
        <v>0</v>
      </c>
      <c r="BJ316" s="18" t="s">
        <v>79</v>
      </c>
      <c r="BK316" s="148">
        <f>ROUND(L316*K316,2)</f>
        <v>0</v>
      </c>
      <c r="BL316" s="18" t="s">
        <v>267</v>
      </c>
      <c r="BM316" s="18" t="s">
        <v>829</v>
      </c>
    </row>
    <row r="317" spans="2:65" s="12" customFormat="1" ht="22.5" customHeight="1" x14ac:dyDescent="0.3">
      <c r="B317" s="164"/>
      <c r="C317" s="165"/>
      <c r="D317" s="165"/>
      <c r="E317" s="166" t="s">
        <v>3</v>
      </c>
      <c r="F317" s="260" t="s">
        <v>830</v>
      </c>
      <c r="G317" s="261"/>
      <c r="H317" s="261"/>
      <c r="I317" s="261"/>
      <c r="J317" s="165"/>
      <c r="K317" s="167">
        <v>15.84</v>
      </c>
      <c r="L317" s="165"/>
      <c r="M317" s="165"/>
      <c r="N317" s="165"/>
      <c r="O317" s="165"/>
      <c r="P317" s="165"/>
      <c r="Q317" s="165"/>
      <c r="R317" s="168"/>
      <c r="T317" s="169"/>
      <c r="U317" s="165"/>
      <c r="V317" s="165"/>
      <c r="W317" s="165"/>
      <c r="X317" s="165"/>
      <c r="Y317" s="165"/>
      <c r="Z317" s="165"/>
      <c r="AA317" s="170"/>
      <c r="AT317" s="171" t="s">
        <v>195</v>
      </c>
      <c r="AU317" s="171" t="s">
        <v>82</v>
      </c>
      <c r="AV317" s="12" t="s">
        <v>82</v>
      </c>
      <c r="AW317" s="12" t="s">
        <v>30</v>
      </c>
      <c r="AX317" s="12" t="s">
        <v>72</v>
      </c>
      <c r="AY317" s="171" t="s">
        <v>136</v>
      </c>
    </row>
    <row r="318" spans="2:65" s="12" customFormat="1" ht="22.5" customHeight="1" x14ac:dyDescent="0.3">
      <c r="B318" s="164"/>
      <c r="C318" s="165"/>
      <c r="D318" s="165"/>
      <c r="E318" s="166" t="s">
        <v>3</v>
      </c>
      <c r="F318" s="262" t="s">
        <v>831</v>
      </c>
      <c r="G318" s="261"/>
      <c r="H318" s="261"/>
      <c r="I318" s="261"/>
      <c r="J318" s="165"/>
      <c r="K318" s="167">
        <v>23.184000000000001</v>
      </c>
      <c r="L318" s="165"/>
      <c r="M318" s="165"/>
      <c r="N318" s="165"/>
      <c r="O318" s="165"/>
      <c r="P318" s="165"/>
      <c r="Q318" s="165"/>
      <c r="R318" s="168"/>
      <c r="T318" s="169"/>
      <c r="U318" s="165"/>
      <c r="V318" s="165"/>
      <c r="W318" s="165"/>
      <c r="X318" s="165"/>
      <c r="Y318" s="165"/>
      <c r="Z318" s="165"/>
      <c r="AA318" s="170"/>
      <c r="AT318" s="171" t="s">
        <v>195</v>
      </c>
      <c r="AU318" s="171" t="s">
        <v>82</v>
      </c>
      <c r="AV318" s="12" t="s">
        <v>82</v>
      </c>
      <c r="AW318" s="12" t="s">
        <v>30</v>
      </c>
      <c r="AX318" s="12" t="s">
        <v>72</v>
      </c>
      <c r="AY318" s="171" t="s">
        <v>136</v>
      </c>
    </row>
    <row r="319" spans="2:65" s="13" customFormat="1" ht="22.5" customHeight="1" x14ac:dyDescent="0.3">
      <c r="B319" s="172"/>
      <c r="C319" s="173"/>
      <c r="D319" s="173"/>
      <c r="E319" s="174" t="s">
        <v>3</v>
      </c>
      <c r="F319" s="263" t="s">
        <v>197</v>
      </c>
      <c r="G319" s="264"/>
      <c r="H319" s="264"/>
      <c r="I319" s="264"/>
      <c r="J319" s="173"/>
      <c r="K319" s="175">
        <v>39.024000000000001</v>
      </c>
      <c r="L319" s="173"/>
      <c r="M319" s="173"/>
      <c r="N319" s="173"/>
      <c r="O319" s="173"/>
      <c r="P319" s="173"/>
      <c r="Q319" s="173"/>
      <c r="R319" s="176"/>
      <c r="T319" s="177"/>
      <c r="U319" s="173"/>
      <c r="V319" s="173"/>
      <c r="W319" s="173"/>
      <c r="X319" s="173"/>
      <c r="Y319" s="173"/>
      <c r="Z319" s="173"/>
      <c r="AA319" s="178"/>
      <c r="AT319" s="179" t="s">
        <v>195</v>
      </c>
      <c r="AU319" s="179" t="s">
        <v>82</v>
      </c>
      <c r="AV319" s="13" t="s">
        <v>149</v>
      </c>
      <c r="AW319" s="13" t="s">
        <v>30</v>
      </c>
      <c r="AX319" s="13" t="s">
        <v>79</v>
      </c>
      <c r="AY319" s="179" t="s">
        <v>136</v>
      </c>
    </row>
    <row r="320" spans="2:65" s="1" customFormat="1" ht="22.5" customHeight="1" x14ac:dyDescent="0.3">
      <c r="B320" s="139"/>
      <c r="C320" s="188" t="s">
        <v>832</v>
      </c>
      <c r="D320" s="188" t="s">
        <v>365</v>
      </c>
      <c r="E320" s="189" t="s">
        <v>833</v>
      </c>
      <c r="F320" s="271" t="s">
        <v>834</v>
      </c>
      <c r="G320" s="272"/>
      <c r="H320" s="272"/>
      <c r="I320" s="272"/>
      <c r="J320" s="190" t="s">
        <v>192</v>
      </c>
      <c r="K320" s="191">
        <v>39.024000000000001</v>
      </c>
      <c r="L320" s="273">
        <v>0</v>
      </c>
      <c r="M320" s="272"/>
      <c r="N320" s="273">
        <f>ROUND(L320*K320,2)</f>
        <v>0</v>
      </c>
      <c r="O320" s="244"/>
      <c r="P320" s="244"/>
      <c r="Q320" s="244"/>
      <c r="R320" s="144"/>
      <c r="T320" s="145" t="s">
        <v>3</v>
      </c>
      <c r="U320" s="41" t="s">
        <v>37</v>
      </c>
      <c r="V320" s="146">
        <v>0</v>
      </c>
      <c r="W320" s="146">
        <f>V320*K320</f>
        <v>0</v>
      </c>
      <c r="X320" s="146">
        <v>5.0000000000000001E-4</v>
      </c>
      <c r="Y320" s="146">
        <f>X320*K320</f>
        <v>1.9512000000000002E-2</v>
      </c>
      <c r="Z320" s="146">
        <v>0</v>
      </c>
      <c r="AA320" s="147">
        <f>Z320*K320</f>
        <v>0</v>
      </c>
      <c r="AR320" s="18" t="s">
        <v>449</v>
      </c>
      <c r="AT320" s="18" t="s">
        <v>365</v>
      </c>
      <c r="AU320" s="18" t="s">
        <v>82</v>
      </c>
      <c r="AY320" s="18" t="s">
        <v>136</v>
      </c>
      <c r="BE320" s="148">
        <f>IF(U320="základní",N320,0)</f>
        <v>0</v>
      </c>
      <c r="BF320" s="148">
        <f>IF(U320="snížená",N320,0)</f>
        <v>0</v>
      </c>
      <c r="BG320" s="148">
        <f>IF(U320="zákl. přenesená",N320,0)</f>
        <v>0</v>
      </c>
      <c r="BH320" s="148">
        <f>IF(U320="sníž. přenesená",N320,0)</f>
        <v>0</v>
      </c>
      <c r="BI320" s="148">
        <f>IF(U320="nulová",N320,0)</f>
        <v>0</v>
      </c>
      <c r="BJ320" s="18" t="s">
        <v>79</v>
      </c>
      <c r="BK320" s="148">
        <f>ROUND(L320*K320,2)</f>
        <v>0</v>
      </c>
      <c r="BL320" s="18" t="s">
        <v>267</v>
      </c>
      <c r="BM320" s="18" t="s">
        <v>835</v>
      </c>
    </row>
    <row r="321" spans="2:65" s="1" customFormat="1" ht="31.5" customHeight="1" x14ac:dyDescent="0.3">
      <c r="B321" s="139"/>
      <c r="C321" s="140" t="s">
        <v>836</v>
      </c>
      <c r="D321" s="140" t="s">
        <v>137</v>
      </c>
      <c r="E321" s="141" t="s">
        <v>837</v>
      </c>
      <c r="F321" s="243" t="s">
        <v>838</v>
      </c>
      <c r="G321" s="244"/>
      <c r="H321" s="244"/>
      <c r="I321" s="244"/>
      <c r="J321" s="142" t="s">
        <v>216</v>
      </c>
      <c r="K321" s="143">
        <v>43.2</v>
      </c>
      <c r="L321" s="245">
        <v>0</v>
      </c>
      <c r="M321" s="244"/>
      <c r="N321" s="245">
        <f>ROUND(L321*K321,2)</f>
        <v>0</v>
      </c>
      <c r="O321" s="244"/>
      <c r="P321" s="244"/>
      <c r="Q321" s="244"/>
      <c r="R321" s="144"/>
      <c r="T321" s="145" t="s">
        <v>3</v>
      </c>
      <c r="U321" s="41" t="s">
        <v>37</v>
      </c>
      <c r="V321" s="146">
        <v>0.15</v>
      </c>
      <c r="W321" s="146">
        <f>V321*K321</f>
        <v>6.48</v>
      </c>
      <c r="X321" s="146">
        <v>5.5995000000000002E-5</v>
      </c>
      <c r="Y321" s="146">
        <f>X321*K321</f>
        <v>2.4189840000000003E-3</v>
      </c>
      <c r="Z321" s="146">
        <v>0</v>
      </c>
      <c r="AA321" s="147">
        <f>Z321*K321</f>
        <v>0</v>
      </c>
      <c r="AR321" s="18" t="s">
        <v>267</v>
      </c>
      <c r="AT321" s="18" t="s">
        <v>137</v>
      </c>
      <c r="AU321" s="18" t="s">
        <v>82</v>
      </c>
      <c r="AY321" s="18" t="s">
        <v>136</v>
      </c>
      <c r="BE321" s="148">
        <f>IF(U321="základní",N321,0)</f>
        <v>0</v>
      </c>
      <c r="BF321" s="148">
        <f>IF(U321="snížená",N321,0)</f>
        <v>0</v>
      </c>
      <c r="BG321" s="148">
        <f>IF(U321="zákl. přenesená",N321,0)</f>
        <v>0</v>
      </c>
      <c r="BH321" s="148">
        <f>IF(U321="sníž. přenesená",N321,0)</f>
        <v>0</v>
      </c>
      <c r="BI321" s="148">
        <f>IF(U321="nulová",N321,0)</f>
        <v>0</v>
      </c>
      <c r="BJ321" s="18" t="s">
        <v>79</v>
      </c>
      <c r="BK321" s="148">
        <f>ROUND(L321*K321,2)</f>
        <v>0</v>
      </c>
      <c r="BL321" s="18" t="s">
        <v>267</v>
      </c>
      <c r="BM321" s="18" t="s">
        <v>839</v>
      </c>
    </row>
    <row r="322" spans="2:65" s="12" customFormat="1" ht="22.5" customHeight="1" x14ac:dyDescent="0.3">
      <c r="B322" s="164"/>
      <c r="C322" s="165"/>
      <c r="D322" s="165"/>
      <c r="E322" s="166" t="s">
        <v>3</v>
      </c>
      <c r="F322" s="260" t="s">
        <v>840</v>
      </c>
      <c r="G322" s="261"/>
      <c r="H322" s="261"/>
      <c r="I322" s="261"/>
      <c r="J322" s="165"/>
      <c r="K322" s="167">
        <v>9.6</v>
      </c>
      <c r="L322" s="165"/>
      <c r="M322" s="165"/>
      <c r="N322" s="165"/>
      <c r="O322" s="165"/>
      <c r="P322" s="165"/>
      <c r="Q322" s="165"/>
      <c r="R322" s="168"/>
      <c r="T322" s="169"/>
      <c r="U322" s="165"/>
      <c r="V322" s="165"/>
      <c r="W322" s="165"/>
      <c r="X322" s="165"/>
      <c r="Y322" s="165"/>
      <c r="Z322" s="165"/>
      <c r="AA322" s="170"/>
      <c r="AT322" s="171" t="s">
        <v>195</v>
      </c>
      <c r="AU322" s="171" t="s">
        <v>82</v>
      </c>
      <c r="AV322" s="12" t="s">
        <v>82</v>
      </c>
      <c r="AW322" s="12" t="s">
        <v>30</v>
      </c>
      <c r="AX322" s="12" t="s">
        <v>72</v>
      </c>
      <c r="AY322" s="171" t="s">
        <v>136</v>
      </c>
    </row>
    <row r="323" spans="2:65" s="12" customFormat="1" ht="22.5" customHeight="1" x14ac:dyDescent="0.3">
      <c r="B323" s="164"/>
      <c r="C323" s="165"/>
      <c r="D323" s="165"/>
      <c r="E323" s="166" t="s">
        <v>3</v>
      </c>
      <c r="F323" s="262" t="s">
        <v>841</v>
      </c>
      <c r="G323" s="261"/>
      <c r="H323" s="261"/>
      <c r="I323" s="261"/>
      <c r="J323" s="165"/>
      <c r="K323" s="167">
        <v>9.6</v>
      </c>
      <c r="L323" s="165"/>
      <c r="M323" s="165"/>
      <c r="N323" s="165"/>
      <c r="O323" s="165"/>
      <c r="P323" s="165"/>
      <c r="Q323" s="165"/>
      <c r="R323" s="168"/>
      <c r="T323" s="169"/>
      <c r="U323" s="165"/>
      <c r="V323" s="165"/>
      <c r="W323" s="165"/>
      <c r="X323" s="165"/>
      <c r="Y323" s="165"/>
      <c r="Z323" s="165"/>
      <c r="AA323" s="170"/>
      <c r="AT323" s="171" t="s">
        <v>195</v>
      </c>
      <c r="AU323" s="171" t="s">
        <v>82</v>
      </c>
      <c r="AV323" s="12" t="s">
        <v>82</v>
      </c>
      <c r="AW323" s="12" t="s">
        <v>30</v>
      </c>
      <c r="AX323" s="12" t="s">
        <v>72</v>
      </c>
      <c r="AY323" s="171" t="s">
        <v>136</v>
      </c>
    </row>
    <row r="324" spans="2:65" s="12" customFormat="1" ht="22.5" customHeight="1" x14ac:dyDescent="0.3">
      <c r="B324" s="164"/>
      <c r="C324" s="165"/>
      <c r="D324" s="165"/>
      <c r="E324" s="166" t="s">
        <v>3</v>
      </c>
      <c r="F324" s="262" t="s">
        <v>840</v>
      </c>
      <c r="G324" s="261"/>
      <c r="H324" s="261"/>
      <c r="I324" s="261"/>
      <c r="J324" s="165"/>
      <c r="K324" s="167">
        <v>9.6</v>
      </c>
      <c r="L324" s="165"/>
      <c r="M324" s="165"/>
      <c r="N324" s="165"/>
      <c r="O324" s="165"/>
      <c r="P324" s="165"/>
      <c r="Q324" s="165"/>
      <c r="R324" s="168"/>
      <c r="T324" s="169"/>
      <c r="U324" s="165"/>
      <c r="V324" s="165"/>
      <c r="W324" s="165"/>
      <c r="X324" s="165"/>
      <c r="Y324" s="165"/>
      <c r="Z324" s="165"/>
      <c r="AA324" s="170"/>
      <c r="AT324" s="171" t="s">
        <v>195</v>
      </c>
      <c r="AU324" s="171" t="s">
        <v>82</v>
      </c>
      <c r="AV324" s="12" t="s">
        <v>82</v>
      </c>
      <c r="AW324" s="12" t="s">
        <v>30</v>
      </c>
      <c r="AX324" s="12" t="s">
        <v>72</v>
      </c>
      <c r="AY324" s="171" t="s">
        <v>136</v>
      </c>
    </row>
    <row r="325" spans="2:65" s="12" customFormat="1" ht="22.5" customHeight="1" x14ac:dyDescent="0.3">
      <c r="B325" s="164"/>
      <c r="C325" s="165"/>
      <c r="D325" s="165"/>
      <c r="E325" s="166" t="s">
        <v>3</v>
      </c>
      <c r="F325" s="262" t="s">
        <v>842</v>
      </c>
      <c r="G325" s="261"/>
      <c r="H325" s="261"/>
      <c r="I325" s="261"/>
      <c r="J325" s="165"/>
      <c r="K325" s="167">
        <v>14.4</v>
      </c>
      <c r="L325" s="165"/>
      <c r="M325" s="165"/>
      <c r="N325" s="165"/>
      <c r="O325" s="165"/>
      <c r="P325" s="165"/>
      <c r="Q325" s="165"/>
      <c r="R325" s="168"/>
      <c r="T325" s="169"/>
      <c r="U325" s="165"/>
      <c r="V325" s="165"/>
      <c r="W325" s="165"/>
      <c r="X325" s="165"/>
      <c r="Y325" s="165"/>
      <c r="Z325" s="165"/>
      <c r="AA325" s="170"/>
      <c r="AT325" s="171" t="s">
        <v>195</v>
      </c>
      <c r="AU325" s="171" t="s">
        <v>82</v>
      </c>
      <c r="AV325" s="12" t="s">
        <v>82</v>
      </c>
      <c r="AW325" s="12" t="s">
        <v>30</v>
      </c>
      <c r="AX325" s="12" t="s">
        <v>72</v>
      </c>
      <c r="AY325" s="171" t="s">
        <v>136</v>
      </c>
    </row>
    <row r="326" spans="2:65" s="13" customFormat="1" ht="22.5" customHeight="1" x14ac:dyDescent="0.3">
      <c r="B326" s="172"/>
      <c r="C326" s="173"/>
      <c r="D326" s="173"/>
      <c r="E326" s="174" t="s">
        <v>3</v>
      </c>
      <c r="F326" s="263" t="s">
        <v>197</v>
      </c>
      <c r="G326" s="264"/>
      <c r="H326" s="264"/>
      <c r="I326" s="264"/>
      <c r="J326" s="173"/>
      <c r="K326" s="175">
        <v>43.2</v>
      </c>
      <c r="L326" s="173"/>
      <c r="M326" s="173"/>
      <c r="N326" s="173"/>
      <c r="O326" s="173"/>
      <c r="P326" s="173"/>
      <c r="Q326" s="173"/>
      <c r="R326" s="176"/>
      <c r="T326" s="177"/>
      <c r="U326" s="173"/>
      <c r="V326" s="173"/>
      <c r="W326" s="173"/>
      <c r="X326" s="173"/>
      <c r="Y326" s="173"/>
      <c r="Z326" s="173"/>
      <c r="AA326" s="178"/>
      <c r="AT326" s="179" t="s">
        <v>195</v>
      </c>
      <c r="AU326" s="179" t="s">
        <v>82</v>
      </c>
      <c r="AV326" s="13" t="s">
        <v>149</v>
      </c>
      <c r="AW326" s="13" t="s">
        <v>30</v>
      </c>
      <c r="AX326" s="13" t="s">
        <v>79</v>
      </c>
      <c r="AY326" s="179" t="s">
        <v>136</v>
      </c>
    </row>
    <row r="327" spans="2:65" s="1" customFormat="1" ht="22.5" customHeight="1" x14ac:dyDescent="0.3">
      <c r="B327" s="139"/>
      <c r="C327" s="188" t="s">
        <v>843</v>
      </c>
      <c r="D327" s="188" t="s">
        <v>365</v>
      </c>
      <c r="E327" s="189" t="s">
        <v>805</v>
      </c>
      <c r="F327" s="271" t="s">
        <v>806</v>
      </c>
      <c r="G327" s="272"/>
      <c r="H327" s="272"/>
      <c r="I327" s="272"/>
      <c r="J327" s="190" t="s">
        <v>192</v>
      </c>
      <c r="K327" s="191">
        <v>17.106999999999999</v>
      </c>
      <c r="L327" s="273">
        <v>0</v>
      </c>
      <c r="M327" s="272"/>
      <c r="N327" s="273">
        <f>ROUND(L327*K327,2)</f>
        <v>0</v>
      </c>
      <c r="O327" s="244"/>
      <c r="P327" s="244"/>
      <c r="Q327" s="244"/>
      <c r="R327" s="144"/>
      <c r="T327" s="145" t="s">
        <v>3</v>
      </c>
      <c r="U327" s="41" t="s">
        <v>37</v>
      </c>
      <c r="V327" s="146">
        <v>0</v>
      </c>
      <c r="W327" s="146">
        <f>V327*K327</f>
        <v>0</v>
      </c>
      <c r="X327" s="146">
        <v>1.905E-3</v>
      </c>
      <c r="Y327" s="146">
        <f>X327*K327</f>
        <v>3.2588834999999997E-2</v>
      </c>
      <c r="Z327" s="146">
        <v>0</v>
      </c>
      <c r="AA327" s="147">
        <f>Z327*K327</f>
        <v>0</v>
      </c>
      <c r="AR327" s="18" t="s">
        <v>449</v>
      </c>
      <c r="AT327" s="18" t="s">
        <v>365</v>
      </c>
      <c r="AU327" s="18" t="s">
        <v>82</v>
      </c>
      <c r="AY327" s="18" t="s">
        <v>136</v>
      </c>
      <c r="BE327" s="148">
        <f>IF(U327="základní",N327,0)</f>
        <v>0</v>
      </c>
      <c r="BF327" s="148">
        <f>IF(U327="snížená",N327,0)</f>
        <v>0</v>
      </c>
      <c r="BG327" s="148">
        <f>IF(U327="zákl. přenesená",N327,0)</f>
        <v>0</v>
      </c>
      <c r="BH327" s="148">
        <f>IF(U327="sníž. přenesená",N327,0)</f>
        <v>0</v>
      </c>
      <c r="BI327" s="148">
        <f>IF(U327="nulová",N327,0)</f>
        <v>0</v>
      </c>
      <c r="BJ327" s="18" t="s">
        <v>79</v>
      </c>
      <c r="BK327" s="148">
        <f>ROUND(L327*K327,2)</f>
        <v>0</v>
      </c>
      <c r="BL327" s="18" t="s">
        <v>267</v>
      </c>
      <c r="BM327" s="18" t="s">
        <v>844</v>
      </c>
    </row>
    <row r="328" spans="2:65" s="12" customFormat="1" ht="22.5" customHeight="1" x14ac:dyDescent="0.3">
      <c r="B328" s="164"/>
      <c r="C328" s="165"/>
      <c r="D328" s="165"/>
      <c r="E328" s="166" t="s">
        <v>3</v>
      </c>
      <c r="F328" s="260" t="s">
        <v>845</v>
      </c>
      <c r="G328" s="261"/>
      <c r="H328" s="261"/>
      <c r="I328" s="261"/>
      <c r="J328" s="165"/>
      <c r="K328" s="167">
        <v>17.106999999999999</v>
      </c>
      <c r="L328" s="165"/>
      <c r="M328" s="165"/>
      <c r="N328" s="165"/>
      <c r="O328" s="165"/>
      <c r="P328" s="165"/>
      <c r="Q328" s="165"/>
      <c r="R328" s="168"/>
      <c r="T328" s="169"/>
      <c r="U328" s="165"/>
      <c r="V328" s="165"/>
      <c r="W328" s="165"/>
      <c r="X328" s="165"/>
      <c r="Y328" s="165"/>
      <c r="Z328" s="165"/>
      <c r="AA328" s="170"/>
      <c r="AT328" s="171" t="s">
        <v>195</v>
      </c>
      <c r="AU328" s="171" t="s">
        <v>82</v>
      </c>
      <c r="AV328" s="12" t="s">
        <v>82</v>
      </c>
      <c r="AW328" s="12" t="s">
        <v>30</v>
      </c>
      <c r="AX328" s="12" t="s">
        <v>72</v>
      </c>
      <c r="AY328" s="171" t="s">
        <v>136</v>
      </c>
    </row>
    <row r="329" spans="2:65" s="13" customFormat="1" ht="22.5" customHeight="1" x14ac:dyDescent="0.3">
      <c r="B329" s="172"/>
      <c r="C329" s="173"/>
      <c r="D329" s="173"/>
      <c r="E329" s="174" t="s">
        <v>3</v>
      </c>
      <c r="F329" s="263" t="s">
        <v>197</v>
      </c>
      <c r="G329" s="264"/>
      <c r="H329" s="264"/>
      <c r="I329" s="264"/>
      <c r="J329" s="173"/>
      <c r="K329" s="175">
        <v>17.106999999999999</v>
      </c>
      <c r="L329" s="173"/>
      <c r="M329" s="173"/>
      <c r="N329" s="173"/>
      <c r="O329" s="173"/>
      <c r="P329" s="173"/>
      <c r="Q329" s="173"/>
      <c r="R329" s="176"/>
      <c r="T329" s="177"/>
      <c r="U329" s="173"/>
      <c r="V329" s="173"/>
      <c r="W329" s="173"/>
      <c r="X329" s="173"/>
      <c r="Y329" s="173"/>
      <c r="Z329" s="173"/>
      <c r="AA329" s="178"/>
      <c r="AT329" s="179" t="s">
        <v>195</v>
      </c>
      <c r="AU329" s="179" t="s">
        <v>82</v>
      </c>
      <c r="AV329" s="13" t="s">
        <v>149</v>
      </c>
      <c r="AW329" s="13" t="s">
        <v>30</v>
      </c>
      <c r="AX329" s="13" t="s">
        <v>79</v>
      </c>
      <c r="AY329" s="179" t="s">
        <v>136</v>
      </c>
    </row>
    <row r="330" spans="2:65" s="1" customFormat="1" ht="31.5" customHeight="1" x14ac:dyDescent="0.3">
      <c r="B330" s="139"/>
      <c r="C330" s="140" t="s">
        <v>846</v>
      </c>
      <c r="D330" s="140" t="s">
        <v>137</v>
      </c>
      <c r="E330" s="141" t="s">
        <v>847</v>
      </c>
      <c r="F330" s="243" t="s">
        <v>848</v>
      </c>
      <c r="G330" s="244"/>
      <c r="H330" s="244"/>
      <c r="I330" s="244"/>
      <c r="J330" s="142" t="s">
        <v>255</v>
      </c>
      <c r="K330" s="143">
        <v>4</v>
      </c>
      <c r="L330" s="245">
        <v>0</v>
      </c>
      <c r="M330" s="244"/>
      <c r="N330" s="245">
        <f>ROUND(L330*K330,2)</f>
        <v>0</v>
      </c>
      <c r="O330" s="244"/>
      <c r="P330" s="244"/>
      <c r="Q330" s="244"/>
      <c r="R330" s="144"/>
      <c r="T330" s="145" t="s">
        <v>3</v>
      </c>
      <c r="U330" s="41" t="s">
        <v>37</v>
      </c>
      <c r="V330" s="146">
        <v>1.18</v>
      </c>
      <c r="W330" s="146">
        <f>V330*K330</f>
        <v>4.72</v>
      </c>
      <c r="X330" s="146">
        <v>2.6303999999999998E-4</v>
      </c>
      <c r="Y330" s="146">
        <f>X330*K330</f>
        <v>1.0521599999999999E-3</v>
      </c>
      <c r="Z330" s="146">
        <v>0</v>
      </c>
      <c r="AA330" s="147">
        <f>Z330*K330</f>
        <v>0</v>
      </c>
      <c r="AR330" s="18" t="s">
        <v>267</v>
      </c>
      <c r="AT330" s="18" t="s">
        <v>137</v>
      </c>
      <c r="AU330" s="18" t="s">
        <v>82</v>
      </c>
      <c r="AY330" s="18" t="s">
        <v>136</v>
      </c>
      <c r="BE330" s="148">
        <f>IF(U330="základní",N330,0)</f>
        <v>0</v>
      </c>
      <c r="BF330" s="148">
        <f>IF(U330="snížená",N330,0)</f>
        <v>0</v>
      </c>
      <c r="BG330" s="148">
        <f>IF(U330="zákl. přenesená",N330,0)</f>
        <v>0</v>
      </c>
      <c r="BH330" s="148">
        <f>IF(U330="sníž. přenesená",N330,0)</f>
        <v>0</v>
      </c>
      <c r="BI330" s="148">
        <f>IF(U330="nulová",N330,0)</f>
        <v>0</v>
      </c>
      <c r="BJ330" s="18" t="s">
        <v>79</v>
      </c>
      <c r="BK330" s="148">
        <f>ROUND(L330*K330,2)</f>
        <v>0</v>
      </c>
      <c r="BL330" s="18" t="s">
        <v>267</v>
      </c>
      <c r="BM330" s="18" t="s">
        <v>849</v>
      </c>
    </row>
    <row r="331" spans="2:65" s="1" customFormat="1" ht="31.5" customHeight="1" x14ac:dyDescent="0.3">
      <c r="B331" s="139"/>
      <c r="C331" s="188" t="s">
        <v>850</v>
      </c>
      <c r="D331" s="188" t="s">
        <v>365</v>
      </c>
      <c r="E331" s="189" t="s">
        <v>851</v>
      </c>
      <c r="F331" s="271" t="s">
        <v>852</v>
      </c>
      <c r="G331" s="272"/>
      <c r="H331" s="272"/>
      <c r="I331" s="272"/>
      <c r="J331" s="190" t="s">
        <v>255</v>
      </c>
      <c r="K331" s="191">
        <v>4</v>
      </c>
      <c r="L331" s="273">
        <v>0</v>
      </c>
      <c r="M331" s="272"/>
      <c r="N331" s="273">
        <f>ROUND(L331*K331,2)</f>
        <v>0</v>
      </c>
      <c r="O331" s="244"/>
      <c r="P331" s="244"/>
      <c r="Q331" s="244"/>
      <c r="R331" s="144"/>
      <c r="T331" s="145" t="s">
        <v>3</v>
      </c>
      <c r="U331" s="41" t="s">
        <v>37</v>
      </c>
      <c r="V331" s="146">
        <v>0</v>
      </c>
      <c r="W331" s="146">
        <f>V331*K331</f>
        <v>0</v>
      </c>
      <c r="X331" s="146">
        <v>7.3999999999999999E-4</v>
      </c>
      <c r="Y331" s="146">
        <f>X331*K331</f>
        <v>2.96E-3</v>
      </c>
      <c r="Z331" s="146">
        <v>0</v>
      </c>
      <c r="AA331" s="147">
        <f>Z331*K331</f>
        <v>0</v>
      </c>
      <c r="AR331" s="18" t="s">
        <v>449</v>
      </c>
      <c r="AT331" s="18" t="s">
        <v>365</v>
      </c>
      <c r="AU331" s="18" t="s">
        <v>82</v>
      </c>
      <c r="AY331" s="18" t="s">
        <v>136</v>
      </c>
      <c r="BE331" s="148">
        <f>IF(U331="základní",N331,0)</f>
        <v>0</v>
      </c>
      <c r="BF331" s="148">
        <f>IF(U331="snížená",N331,0)</f>
        <v>0</v>
      </c>
      <c r="BG331" s="148">
        <f>IF(U331="zákl. přenesená",N331,0)</f>
        <v>0</v>
      </c>
      <c r="BH331" s="148">
        <f>IF(U331="sníž. přenesená",N331,0)</f>
        <v>0</v>
      </c>
      <c r="BI331" s="148">
        <f>IF(U331="nulová",N331,0)</f>
        <v>0</v>
      </c>
      <c r="BJ331" s="18" t="s">
        <v>79</v>
      </c>
      <c r="BK331" s="148">
        <f>ROUND(L331*K331,2)</f>
        <v>0</v>
      </c>
      <c r="BL331" s="18" t="s">
        <v>267</v>
      </c>
      <c r="BM331" s="18" t="s">
        <v>853</v>
      </c>
    </row>
    <row r="332" spans="2:65" s="1" customFormat="1" ht="31.5" customHeight="1" x14ac:dyDescent="0.3">
      <c r="B332" s="139"/>
      <c r="C332" s="140" t="s">
        <v>854</v>
      </c>
      <c r="D332" s="140" t="s">
        <v>137</v>
      </c>
      <c r="E332" s="141" t="s">
        <v>855</v>
      </c>
      <c r="F332" s="243" t="s">
        <v>856</v>
      </c>
      <c r="G332" s="244"/>
      <c r="H332" s="244"/>
      <c r="I332" s="244"/>
      <c r="J332" s="142" t="s">
        <v>262</v>
      </c>
      <c r="K332" s="143">
        <v>0.14899999999999999</v>
      </c>
      <c r="L332" s="245">
        <v>0</v>
      </c>
      <c r="M332" s="244"/>
      <c r="N332" s="245">
        <f>ROUND(L332*K332,2)</f>
        <v>0</v>
      </c>
      <c r="O332" s="244"/>
      <c r="P332" s="244"/>
      <c r="Q332" s="244"/>
      <c r="R332" s="144"/>
      <c r="T332" s="145" t="s">
        <v>3</v>
      </c>
      <c r="U332" s="149" t="s">
        <v>37</v>
      </c>
      <c r="V332" s="150">
        <v>1.5669999999999999</v>
      </c>
      <c r="W332" s="150">
        <f>V332*K332</f>
        <v>0.233483</v>
      </c>
      <c r="X332" s="150">
        <v>0</v>
      </c>
      <c r="Y332" s="150">
        <f>X332*K332</f>
        <v>0</v>
      </c>
      <c r="Z332" s="150">
        <v>0</v>
      </c>
      <c r="AA332" s="151">
        <f>Z332*K332</f>
        <v>0</v>
      </c>
      <c r="AR332" s="18" t="s">
        <v>267</v>
      </c>
      <c r="AT332" s="18" t="s">
        <v>137</v>
      </c>
      <c r="AU332" s="18" t="s">
        <v>82</v>
      </c>
      <c r="AY332" s="18" t="s">
        <v>136</v>
      </c>
      <c r="BE332" s="148">
        <f>IF(U332="základní",N332,0)</f>
        <v>0</v>
      </c>
      <c r="BF332" s="148">
        <f>IF(U332="snížená",N332,0)</f>
        <v>0</v>
      </c>
      <c r="BG332" s="148">
        <f>IF(U332="zákl. přenesená",N332,0)</f>
        <v>0</v>
      </c>
      <c r="BH332" s="148">
        <f>IF(U332="sníž. přenesená",N332,0)</f>
        <v>0</v>
      </c>
      <c r="BI332" s="148">
        <f>IF(U332="nulová",N332,0)</f>
        <v>0</v>
      </c>
      <c r="BJ332" s="18" t="s">
        <v>79</v>
      </c>
      <c r="BK332" s="148">
        <f>ROUND(L332*K332,2)</f>
        <v>0</v>
      </c>
      <c r="BL332" s="18" t="s">
        <v>267</v>
      </c>
      <c r="BM332" s="18" t="s">
        <v>857</v>
      </c>
    </row>
    <row r="333" spans="2:65" s="1" customFormat="1" ht="6.95" customHeight="1" x14ac:dyDescent="0.3">
      <c r="B333" s="56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8"/>
    </row>
  </sheetData>
  <mergeCells count="425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F213:I213"/>
    <mergeCell ref="L213:M213"/>
    <mergeCell ref="N213:Q213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F237:I237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8:I248"/>
    <mergeCell ref="L248:M248"/>
    <mergeCell ref="N248:Q248"/>
    <mergeCell ref="F249:I249"/>
    <mergeCell ref="F250:I250"/>
    <mergeCell ref="F251:I251"/>
    <mergeCell ref="F252:I252"/>
    <mergeCell ref="L252:M252"/>
    <mergeCell ref="N252:Q252"/>
    <mergeCell ref="F253:I253"/>
    <mergeCell ref="F254:I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F261:I261"/>
    <mergeCell ref="F262:I262"/>
    <mergeCell ref="F263:I263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F283:I283"/>
    <mergeCell ref="F284:I284"/>
    <mergeCell ref="F285:I285"/>
    <mergeCell ref="L285:M285"/>
    <mergeCell ref="N285:Q285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L291:M291"/>
    <mergeCell ref="N291:Q291"/>
    <mergeCell ref="F293:I293"/>
    <mergeCell ref="L293:M293"/>
    <mergeCell ref="N293:Q293"/>
    <mergeCell ref="F296:I296"/>
    <mergeCell ref="L296:M296"/>
    <mergeCell ref="N296:Q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310:I310"/>
    <mergeCell ref="F311:I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F318:I318"/>
    <mergeCell ref="F319:I319"/>
    <mergeCell ref="F329:I329"/>
    <mergeCell ref="F330:I330"/>
    <mergeCell ref="L330:M330"/>
    <mergeCell ref="N330:Q330"/>
    <mergeCell ref="F320:I320"/>
    <mergeCell ref="L320:M320"/>
    <mergeCell ref="N320:Q320"/>
    <mergeCell ref="F321:I321"/>
    <mergeCell ref="L321:M321"/>
    <mergeCell ref="N321:Q321"/>
    <mergeCell ref="F322:I322"/>
    <mergeCell ref="F323:I323"/>
    <mergeCell ref="F324:I324"/>
    <mergeCell ref="H1:K1"/>
    <mergeCell ref="S2:AC2"/>
    <mergeCell ref="F331:I331"/>
    <mergeCell ref="L331:M331"/>
    <mergeCell ref="N331:Q331"/>
    <mergeCell ref="F332:I332"/>
    <mergeCell ref="L332:M332"/>
    <mergeCell ref="N332:Q332"/>
    <mergeCell ref="N120:Q120"/>
    <mergeCell ref="N121:Q121"/>
    <mergeCell ref="N122:Q122"/>
    <mergeCell ref="N193:Q193"/>
    <mergeCell ref="N238:Q238"/>
    <mergeCell ref="N247:Q247"/>
    <mergeCell ref="N264:Q264"/>
    <mergeCell ref="N292:Q292"/>
    <mergeCell ref="N294:Q294"/>
    <mergeCell ref="N295:Q295"/>
    <mergeCell ref="F325:I325"/>
    <mergeCell ref="F326:I326"/>
    <mergeCell ref="F327:I327"/>
    <mergeCell ref="L327:M327"/>
    <mergeCell ref="N327:Q327"/>
    <mergeCell ref="F328:I328"/>
  </mergeCells>
  <hyperlinks>
    <hyperlink ref="F1:G1" location="C2" tooltip="Krycí list rozpočtu" display="1) Krycí list rozpočtu" xr:uid="{00000000-0004-0000-0500-000000000000}"/>
    <hyperlink ref="H1:K1" location="C87" tooltip="Rekapitulace rozpočtu" display="2) Rekapitulace rozpočtu" xr:uid="{00000000-0004-0000-0500-000001000000}"/>
    <hyperlink ref="L1" location="C119" tooltip="Rozpočet" display="3) Rozpočet" xr:uid="{00000000-0004-0000-0500-000002000000}"/>
    <hyperlink ref="S1:T1" location="'Rekapitulace stavby'!C2" tooltip="Rekapitulace stavby" display="Rekapitulace stavby" xr:uid="{00000000-0004-0000-05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VON - Vedlejší a ostatní ...</vt:lpstr>
      <vt:lpstr>01-0 - Demolice</vt:lpstr>
      <vt:lpstr>01-1 - Dětské hřiště, ter...</vt:lpstr>
      <vt:lpstr>01-2 - Vybavení hřiště</vt:lpstr>
      <vt:lpstr>02-1 - Vsakovací a retenč...</vt:lpstr>
      <vt:lpstr>'01-0 - Demolice'!Názvy_tisku</vt:lpstr>
      <vt:lpstr>'01-1 - Dětské hřiště, ter...'!Názvy_tisku</vt:lpstr>
      <vt:lpstr>'01-2 - Vybavení hřiště'!Názvy_tisku</vt:lpstr>
      <vt:lpstr>'02-1 - Vsakovací a retenč...'!Názvy_tisku</vt:lpstr>
      <vt:lpstr>'Rekapitulace stavby'!Názvy_tisku</vt:lpstr>
      <vt:lpstr>'VON - Vedlejší a ostatní ...'!Názvy_tisku</vt:lpstr>
      <vt:lpstr>'01-0 - Demolice'!Oblast_tisku</vt:lpstr>
      <vt:lpstr>'01-1 - Dětské hřiště, ter...'!Oblast_tisku</vt:lpstr>
      <vt:lpstr>'01-2 - Vybavení hřiště'!Oblast_tisku</vt:lpstr>
      <vt:lpstr>'02-1 - Vsakovací a retenč...'!Oblast_tisku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pc-pracovna\Marcel</dc:creator>
  <cp:lastModifiedBy>Patrik Salot</cp:lastModifiedBy>
  <cp:lastPrinted>2016-08-26T16:57:45Z</cp:lastPrinted>
  <dcterms:created xsi:type="dcterms:W3CDTF">2016-08-25T15:37:31Z</dcterms:created>
  <dcterms:modified xsi:type="dcterms:W3CDTF">2019-11-25T07:38:56Z</dcterms:modified>
</cp:coreProperties>
</file>